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lcchile-my.sharepoint.com/personal/mcastilla_tdlc_cl/Documents/Escritorio/"/>
    </mc:Choice>
  </mc:AlternateContent>
  <xr:revisionPtr revIDLastSave="4" documentId="8_{8D6F5863-0144-4315-BB12-27FA8B0448F0}" xr6:coauthVersionLast="47" xr6:coauthVersionMax="47" xr10:uidLastSave="{4E31DA43-99A2-44A0-B837-1CFFC632237E}"/>
  <bookViews>
    <workbookView xWindow="-120" yWindow="-120" windowWidth="29040" windowHeight="15840" firstSheet="7" activeTab="7" xr2:uid="{ABC09D8F-647F-4D17-8F32-E6EAC29CAA73}"/>
  </bookViews>
  <sheets>
    <sheet name="Resumen C al 16 - sept" sheetId="3" state="hidden" r:id="rId1"/>
    <sheet name="Resumen NC al 31 oct 2021" sheetId="4" state="hidden" r:id="rId2"/>
    <sheet name="Resumen C al 31 oct" sheetId="15" state="hidden" r:id="rId3"/>
    <sheet name="Hoja3" sheetId="26" state="hidden" r:id="rId4"/>
    <sheet name="Hoja9" sheetId="33" state="hidden" r:id="rId5"/>
    <sheet name="Hoja4" sheetId="35" state="hidden" r:id="rId6"/>
    <sheet name="Hoja2" sheetId="34" state="hidden" r:id="rId7"/>
    <sheet name="Contenciosas 2020 al 2022" sheetId="49" r:id="rId8"/>
    <sheet name="Hoja8" sheetId="32" state="hidden" r:id="rId9"/>
    <sheet name="Resumen NC al 31 oct" sheetId="17" state="hidden" r:id="rId10"/>
    <sheet name="Resumen 2021 NC" sheetId="24" state="hidden" r:id="rId11"/>
    <sheet name="Audiencias sep oct " sheetId="20" state="hidden" r:id="rId12"/>
    <sheet name="Igual periodo anterior" sheetId="21" state="hidden" r:id="rId13"/>
    <sheet name="Hoja1" sheetId="22" state="hidden" r:id="rId14"/>
    <sheet name="2019 -2020" sheetId="6" state="hidden" r:id="rId15"/>
    <sheet name="Ingresos - Fallos ene abr 2021" sheetId="7" state="hidden" r:id="rId16"/>
    <sheet name="Audiencias" sheetId="8" state="hidden" r:id="rId17"/>
  </sheets>
  <definedNames>
    <definedName name="_xlnm._FilterDatabase" localSheetId="7" hidden="1">'Contenciosas 2020 al 2022'!$A$1:$O$1</definedName>
  </definedNames>
  <calcPr calcId="191029"/>
  <pivotCaches>
    <pivotCache cacheId="0" r:id="rId18"/>
    <pivotCache cacheId="1" r:id="rId19"/>
    <pivotCache cacheId="2" r:id="rId20"/>
    <pivotCache cacheId="3" r:id="rId21"/>
    <pivotCache cacheId="4" r:id="rId22"/>
    <pivotCache cacheId="5" r:id="rId23"/>
    <pivotCache cacheId="6" r:id="rId24"/>
    <pivotCache cacheId="7" r:id="rId2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49" l="1"/>
  <c r="C65" i="49"/>
  <c r="C64" i="49"/>
  <c r="C63" i="49"/>
  <c r="C62" i="49"/>
  <c r="C61" i="49"/>
  <c r="C60" i="49"/>
  <c r="C59" i="49"/>
  <c r="C58" i="49"/>
  <c r="C57" i="49"/>
  <c r="C56" i="49"/>
  <c r="C55" i="49"/>
  <c r="C54" i="49"/>
  <c r="C53" i="49"/>
  <c r="C52" i="49"/>
  <c r="C51" i="49"/>
  <c r="C50" i="49"/>
  <c r="C49" i="49"/>
  <c r="C48" i="49"/>
  <c r="C47" i="49"/>
  <c r="C46" i="49"/>
  <c r="C45" i="49"/>
  <c r="C44" i="49"/>
  <c r="C43" i="49"/>
  <c r="C42" i="49"/>
  <c r="C41" i="49"/>
  <c r="C40" i="49"/>
  <c r="C39" i="49"/>
  <c r="C38" i="49"/>
  <c r="C37" i="49"/>
  <c r="C36" i="49"/>
  <c r="C35" i="49"/>
  <c r="C34" i="49"/>
  <c r="C33" i="49"/>
  <c r="C32" i="49"/>
  <c r="C31" i="49"/>
  <c r="C30" i="49"/>
  <c r="C29" i="49"/>
  <c r="C28" i="49"/>
  <c r="C27" i="49"/>
  <c r="C26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C9" i="49"/>
  <c r="C8" i="49"/>
  <c r="C7" i="49"/>
  <c r="C6" i="49"/>
  <c r="C5" i="49"/>
  <c r="C4" i="49"/>
  <c r="C3" i="49"/>
  <c r="C2" i="49"/>
  <c r="T51" i="24" l="1"/>
  <c r="S51" i="24"/>
  <c r="T45" i="24"/>
  <c r="T46" i="24"/>
  <c r="T47" i="24"/>
  <c r="T48" i="24"/>
  <c r="T49" i="24"/>
  <c r="T50" i="24"/>
  <c r="T44" i="24"/>
  <c r="D9" i="22"/>
  <c r="D11" i="22"/>
  <c r="D8" i="22"/>
  <c r="D7" i="22"/>
  <c r="D6" i="22"/>
  <c r="F10" i="22"/>
  <c r="F8" i="22"/>
  <c r="F9" i="22"/>
  <c r="F7" i="22"/>
  <c r="D10" i="22"/>
  <c r="C10" i="22"/>
  <c r="C6" i="22"/>
  <c r="B26" i="20"/>
  <c r="B27" i="20"/>
  <c r="B20" i="20"/>
  <c r="B21" i="20"/>
  <c r="B22" i="20"/>
  <c r="B23" i="20"/>
  <c r="B24" i="20"/>
  <c r="B25" i="20"/>
  <c r="B19" i="20"/>
  <c r="O18" i="17"/>
  <c r="O11" i="17"/>
  <c r="N40" i="15"/>
  <c r="N31" i="15"/>
  <c r="K5" i="21"/>
  <c r="B30" i="21" s="1"/>
  <c r="J5" i="21"/>
  <c r="C10" i="8"/>
  <c r="G10" i="6"/>
  <c r="G14" i="6"/>
  <c r="C14" i="6"/>
  <c r="E14" i="6"/>
  <c r="D14" i="6"/>
  <c r="E10" i="6"/>
  <c r="T15" i="6"/>
  <c r="M4" i="21"/>
  <c r="L4" i="21"/>
  <c r="N4" i="21"/>
  <c r="K4" i="21"/>
  <c r="J4" i="21"/>
  <c r="O4" i="21"/>
  <c r="C30" i="21" l="1"/>
  <c r="C10" i="6"/>
  <c r="D5" i="6" l="1"/>
  <c r="C5" i="6"/>
  <c r="D6" i="6" l="1"/>
  <c r="C6" i="6"/>
</calcChain>
</file>

<file path=xl/sharedStrings.xml><?xml version="1.0" encoding="utf-8"?>
<sst xmlns="http://schemas.openxmlformats.org/spreadsheetml/2006/main" count="1167" uniqueCount="337">
  <si>
    <t>Causa</t>
  </si>
  <si>
    <t>Fecha ingreso</t>
  </si>
  <si>
    <t>Exhibición documentos</t>
  </si>
  <si>
    <t>Auto de Prueba</t>
  </si>
  <si>
    <t>Suspendida por Covid</t>
  </si>
  <si>
    <t>Audiencia o Vista</t>
  </si>
  <si>
    <t>Resuelta TDLC</t>
  </si>
  <si>
    <t>Reclamada CS</t>
  </si>
  <si>
    <t>Pendiente CS</t>
  </si>
  <si>
    <t>Resolución CS</t>
  </si>
  <si>
    <t>Tipo</t>
  </si>
  <si>
    <t>C 386-19</t>
  </si>
  <si>
    <t>C 387-20</t>
  </si>
  <si>
    <t>C 388-20</t>
  </si>
  <si>
    <t>C 389-20</t>
  </si>
  <si>
    <t>C 390-20</t>
  </si>
  <si>
    <t>C 391-20</t>
  </si>
  <si>
    <t>C 392-20</t>
  </si>
  <si>
    <t>C 393-20</t>
  </si>
  <si>
    <t>C 394-20</t>
  </si>
  <si>
    <t>C 395-20</t>
  </si>
  <si>
    <t>C 397-20</t>
  </si>
  <si>
    <t>C 398-20</t>
  </si>
  <si>
    <t>C 399-20</t>
  </si>
  <si>
    <t>C 401-20</t>
  </si>
  <si>
    <t>C 402-20</t>
  </si>
  <si>
    <t>C 403-20</t>
  </si>
  <si>
    <t>C 404-20</t>
  </si>
  <si>
    <t>C 405-20</t>
  </si>
  <si>
    <t>C 406-20</t>
  </si>
  <si>
    <t>C 407-20</t>
  </si>
  <si>
    <t>Contenciosa</t>
  </si>
  <si>
    <t>Finalizada en TDLC</t>
  </si>
  <si>
    <t>Motivo fin TDLC</t>
  </si>
  <si>
    <t>Desistimiento</t>
  </si>
  <si>
    <t>Conciliación</t>
  </si>
  <si>
    <t>Inadmisibilidad</t>
  </si>
  <si>
    <t>C 321-17</t>
  </si>
  <si>
    <t>C 323-17</t>
  </si>
  <si>
    <t>C 343-18</t>
  </si>
  <si>
    <t>C 375-19</t>
  </si>
  <si>
    <t>C 385-19</t>
  </si>
  <si>
    <t>C 305-16 (2)</t>
  </si>
  <si>
    <t>Sentencia</t>
  </si>
  <si>
    <t>C 319-17</t>
  </si>
  <si>
    <t>C 349-18</t>
  </si>
  <si>
    <t>C 358-18</t>
  </si>
  <si>
    <t>C 359-18</t>
  </si>
  <si>
    <t>C 361-18</t>
  </si>
  <si>
    <t>C 362-18</t>
  </si>
  <si>
    <t>C 363-18</t>
  </si>
  <si>
    <t>C 364-18</t>
  </si>
  <si>
    <t>C 373-19</t>
  </si>
  <si>
    <t>C 374-19</t>
  </si>
  <si>
    <t>C 376-19</t>
  </si>
  <si>
    <t>C 377-19</t>
  </si>
  <si>
    <t>C 379-19</t>
  </si>
  <si>
    <t>C 382-19</t>
  </si>
  <si>
    <t>C 383-19</t>
  </si>
  <si>
    <t>Contenciosa - Prejudicial</t>
  </si>
  <si>
    <t>En Estudio o Acuerdo al 31 de oct</t>
  </si>
  <si>
    <t>¿Entró en Estudio?</t>
  </si>
  <si>
    <t>Finalizada en TDLC - En CS</t>
  </si>
  <si>
    <t>En Estudio o Acuerdo</t>
  </si>
  <si>
    <t>Contenciosa - CIP</t>
  </si>
  <si>
    <t>CIP 02-19</t>
  </si>
  <si>
    <t>CIP 03-20</t>
  </si>
  <si>
    <t>CIP 05-20</t>
  </si>
  <si>
    <t>NC 462-20</t>
  </si>
  <si>
    <t>NC 463-20</t>
  </si>
  <si>
    <t>NC 464-20</t>
  </si>
  <si>
    <t>NC 465-20</t>
  </si>
  <si>
    <t>NC 470-20</t>
  </si>
  <si>
    <t>No Contencioso</t>
  </si>
  <si>
    <t>NC 448-18</t>
  </si>
  <si>
    <t>NC 449-18</t>
  </si>
  <si>
    <t>NC 454-19</t>
  </si>
  <si>
    <t>NC 455-19</t>
  </si>
  <si>
    <t>NC 456-19</t>
  </si>
  <si>
    <t>Informe</t>
  </si>
  <si>
    <t>Resolución</t>
  </si>
  <si>
    <t>Proposición Normativa</t>
  </si>
  <si>
    <t>No Contencioso - ERN</t>
  </si>
  <si>
    <t>NC 457-19</t>
  </si>
  <si>
    <t>NC 461-19</t>
  </si>
  <si>
    <t>No Contencioso -AE</t>
  </si>
  <si>
    <t>Rechaza AE</t>
  </si>
  <si>
    <t>Aprueba AE</t>
  </si>
  <si>
    <t>C 292-15</t>
  </si>
  <si>
    <t>C 299-15</t>
  </si>
  <si>
    <t>C 304-16</t>
  </si>
  <si>
    <t>C 305-16</t>
  </si>
  <si>
    <t>C 312-16</t>
  </si>
  <si>
    <t>C 315-16</t>
  </si>
  <si>
    <t>C 332-17</t>
  </si>
  <si>
    <t>C 333-17</t>
  </si>
  <si>
    <t>C 335-17</t>
  </si>
  <si>
    <t xml:space="preserve">Finalizada en TDLC - Finalizada en CS </t>
  </si>
  <si>
    <t>NC 435-16</t>
  </si>
  <si>
    <t>ERN 25-18</t>
  </si>
  <si>
    <t>Finalizada en TDLC - Finalizada en CS</t>
  </si>
  <si>
    <t>No Proposición Normativa</t>
  </si>
  <si>
    <t>En Tramitación</t>
  </si>
  <si>
    <t>Ingresadas</t>
  </si>
  <si>
    <t>Año Ingreso</t>
  </si>
  <si>
    <t>Contenciosas</t>
  </si>
  <si>
    <t>No Contenciosas</t>
  </si>
  <si>
    <t>01 dic 2019 - 31 oct 2020</t>
  </si>
  <si>
    <t xml:space="preserve">Periodo </t>
  </si>
  <si>
    <t>01 dic 2018 - 31 oct 2019</t>
  </si>
  <si>
    <t>Total</t>
  </si>
  <si>
    <t>Periodo</t>
  </si>
  <si>
    <t>Terminadas</t>
  </si>
  <si>
    <t>C 408-20</t>
  </si>
  <si>
    <t>C 409-20</t>
  </si>
  <si>
    <t>C 410-20</t>
  </si>
  <si>
    <t>C 411-20</t>
  </si>
  <si>
    <t>C 412-20</t>
  </si>
  <si>
    <t>C 413-20</t>
  </si>
  <si>
    <t>C 414-20</t>
  </si>
  <si>
    <t>C 415-20</t>
  </si>
  <si>
    <t>C 416-20</t>
  </si>
  <si>
    <t>CIP 06-20</t>
  </si>
  <si>
    <t>CIP 07-20</t>
  </si>
  <si>
    <t>01 ene 2020 - 31 dic 2020</t>
  </si>
  <si>
    <t>Cuenta de Causa</t>
  </si>
  <si>
    <t>Etiquetas de columna</t>
  </si>
  <si>
    <t>Total general</t>
  </si>
  <si>
    <t>(Varios elementos)</t>
  </si>
  <si>
    <t>INGRESOS</t>
  </si>
  <si>
    <t>Conteciosos</t>
  </si>
  <si>
    <t>No Contenciosos</t>
  </si>
  <si>
    <t>Estado al 31 dic 2020</t>
  </si>
  <si>
    <t>En Estudio o Acuerdo al 31 de dic</t>
  </si>
  <si>
    <t>EN TRAMITACIÓN</t>
  </si>
  <si>
    <t>En tramitación al 31 dic 2020</t>
  </si>
  <si>
    <t>Contenciosas CIP</t>
  </si>
  <si>
    <t>Contenciosas Prejudiciales</t>
  </si>
  <si>
    <t>Estado al 31 dic</t>
  </si>
  <si>
    <t>CONCLUIDAS</t>
  </si>
  <si>
    <t>Inadmisibilidad (?)</t>
  </si>
  <si>
    <t>Inadmisibilidad, TDLC carece de competencia</t>
  </si>
  <si>
    <t>tiene cuaderno incidental</t>
  </si>
  <si>
    <t>Fin Medida</t>
  </si>
  <si>
    <t xml:space="preserve">Contenciosa </t>
  </si>
  <si>
    <t>C 417-21</t>
  </si>
  <si>
    <t>C 418-21</t>
  </si>
  <si>
    <t>C 419-21</t>
  </si>
  <si>
    <t>C 420-21</t>
  </si>
  <si>
    <t>NC 485-21</t>
  </si>
  <si>
    <t>NC 486-21</t>
  </si>
  <si>
    <t>NC 487-21</t>
  </si>
  <si>
    <t>NC 488-21</t>
  </si>
  <si>
    <t>NC 490-21</t>
  </si>
  <si>
    <t>No Contencioso - AE</t>
  </si>
  <si>
    <t>AE 21-21</t>
  </si>
  <si>
    <t>NC 491-21</t>
  </si>
  <si>
    <t>ERN 27-2021</t>
  </si>
  <si>
    <t>ARCHIVAR (FA)</t>
  </si>
  <si>
    <t>Ingresos</t>
  </si>
  <si>
    <t>Contencioso</t>
  </si>
  <si>
    <t xml:space="preserve">Contenciosas </t>
  </si>
  <si>
    <t>01/ene -06/abr</t>
  </si>
  <si>
    <t>(Todas)</t>
  </si>
  <si>
    <t>Etiquetas de fila</t>
  </si>
  <si>
    <t>Tipo de Audiencia</t>
  </si>
  <si>
    <t>Exhibición documental</t>
  </si>
  <si>
    <t>Percepción documental</t>
  </si>
  <si>
    <t>Número</t>
  </si>
  <si>
    <t>Audiencia Pública</t>
  </si>
  <si>
    <t>Días TDLC</t>
  </si>
  <si>
    <t>C 421-21</t>
  </si>
  <si>
    <t>C 422-21</t>
  </si>
  <si>
    <t>C 423-21</t>
  </si>
  <si>
    <t>C 424-21</t>
  </si>
  <si>
    <t>C 425-21</t>
  </si>
  <si>
    <t>C 427-21</t>
  </si>
  <si>
    <t>Suspendida Ley Covid</t>
  </si>
  <si>
    <t>CIP 02-19 (2)</t>
  </si>
  <si>
    <t xml:space="preserve">Inadmisibilidad </t>
  </si>
  <si>
    <t>C 428-21</t>
  </si>
  <si>
    <t>CIP 08-21</t>
  </si>
  <si>
    <t>CIP 09-21</t>
  </si>
  <si>
    <t>CIP 10-21</t>
  </si>
  <si>
    <t>Estado al 16 sept</t>
  </si>
  <si>
    <t>Archivada</t>
  </si>
  <si>
    <t>Ingresos 01 mar - 16 sept</t>
  </si>
  <si>
    <t>(en blanco)</t>
  </si>
  <si>
    <t>Resueltas durante 01 mar - 16 sept</t>
  </si>
  <si>
    <t>Pendientes según año de ingreso</t>
  </si>
  <si>
    <t>Pendientes al 16 de sept</t>
  </si>
  <si>
    <t>CIP-05/ Adm PARCIAL</t>
  </si>
  <si>
    <t>Acumulada a C 413</t>
  </si>
  <si>
    <t xml:space="preserve">Estado al 31 oct </t>
  </si>
  <si>
    <t>C 429-21</t>
  </si>
  <si>
    <t>C 430-21</t>
  </si>
  <si>
    <t>C 431-21</t>
  </si>
  <si>
    <t>C 432-21</t>
  </si>
  <si>
    <t>Estado al 31 oct 2021</t>
  </si>
  <si>
    <t xml:space="preserve">Ingresos 01 abr - 31 oct </t>
  </si>
  <si>
    <t>01 abr - 31 oct 2021</t>
  </si>
  <si>
    <t>TERMINADAS</t>
  </si>
  <si>
    <t>TERMINADAS SEGÚN AÑO INGRESO</t>
  </si>
  <si>
    <t>(*) no considerar acumuladas</t>
  </si>
  <si>
    <t>PENDIENTES</t>
  </si>
  <si>
    <t>PENDIENTES SEGÚN ESTADO DE LA CAUSA AL 31 OCT</t>
  </si>
  <si>
    <t>VISTAS</t>
  </si>
  <si>
    <t>RESUELTAS</t>
  </si>
  <si>
    <t>RESUELTAS SEGÚN AÑO INGRESO</t>
  </si>
  <si>
    <t>rol</t>
  </si>
  <si>
    <t>fecha</t>
  </si>
  <si>
    <t>Hora</t>
  </si>
  <si>
    <t>C-382-2019</t>
  </si>
  <si>
    <t>Audiencia de Percepción de documentos</t>
  </si>
  <si>
    <t>C-407-2020</t>
  </si>
  <si>
    <t>Audiencia de conciliación</t>
  </si>
  <si>
    <t>C-386-2019</t>
  </si>
  <si>
    <t>AE-22-2021</t>
  </si>
  <si>
    <t>Audiencia pública</t>
  </si>
  <si>
    <t>NC-477-2020</t>
  </si>
  <si>
    <t>Audiencia de Exhibición de documentos</t>
  </si>
  <si>
    <t>AE-23-2021</t>
  </si>
  <si>
    <t>C-363-2018</t>
  </si>
  <si>
    <t>Vista de la causa</t>
  </si>
  <si>
    <t>NC-474-2020</t>
  </si>
  <si>
    <t>Audiencias periodo sept - oct 2021 (enviado por Rodo)</t>
  </si>
  <si>
    <t>Actualización Cuadro Vicky</t>
  </si>
  <si>
    <t>Testimoniales</t>
  </si>
  <si>
    <t>Absolución de posiciones</t>
  </si>
  <si>
    <t>Audiencias públicas</t>
  </si>
  <si>
    <t>Vista pública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</si>
  <si>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</si>
  <si>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</si>
  <si>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</si>
  <si>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</si>
  <si>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</si>
  <si>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</si>
  <si>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</si>
  <si>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</si>
  <si>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01 abr 20 - 31 oct 2020</t>
  </si>
  <si>
    <t>INGRESOS CONTENCIOSOS</t>
  </si>
  <si>
    <t>01 abr 2020 - 31 oct 2020</t>
  </si>
  <si>
    <t>TERMINADAS CONTENCIOSOS</t>
  </si>
  <si>
    <t>CONTENCIOSOS</t>
  </si>
  <si>
    <t>NO CONTENCIOSOS</t>
  </si>
  <si>
    <t>01 abr - 31 oct 2020</t>
  </si>
  <si>
    <t>01 abr 2021 - 31 oct 2021</t>
  </si>
  <si>
    <t>Suspendidas Ley Covid (*)</t>
  </si>
  <si>
    <t>S. Interlocutorias de Prueba</t>
  </si>
  <si>
    <t>Vistas</t>
  </si>
  <si>
    <t>Otras audiencias</t>
  </si>
  <si>
    <t>Año de ingreso de la causa</t>
  </si>
  <si>
    <t>N° de causas en tramitación</t>
  </si>
  <si>
    <t>Sentencia (1)</t>
  </si>
  <si>
    <t>N° Total Causas terminadas        01 abr - 31 oct 2021</t>
  </si>
  <si>
    <t>Motivo de término</t>
  </si>
  <si>
    <t>Archivada (1)</t>
  </si>
  <si>
    <t>Conciliación (1)  Desistimiento (1)                Fin Medida Prejudicial (1)</t>
  </si>
  <si>
    <t>Inadmisibilidad (2)               Fin Medida Prejudicial (1)</t>
  </si>
  <si>
    <t>Audiencias</t>
  </si>
  <si>
    <t>Total Resoluciones 01 abr - 31 oct 2021</t>
  </si>
  <si>
    <t>Tipo de Resolución de Término</t>
  </si>
  <si>
    <t>Resolución (1)</t>
  </si>
  <si>
    <t>Archivada (1)  Desistimiento (1)  Informe (1)  Resoluciuones (3)</t>
  </si>
  <si>
    <t>Aprueba AE (2)  Desistimiento (2)  Inadmisibilidad (2)</t>
  </si>
  <si>
    <t>TOTAL</t>
  </si>
  <si>
    <t>Otras audiencias (descontando las audiencias y vistas publicas del total)</t>
  </si>
  <si>
    <t>Sentencias/  Resoluciones</t>
  </si>
  <si>
    <t>Audiencias/Vistas</t>
  </si>
  <si>
    <t>Otras Resoluciones de término</t>
  </si>
  <si>
    <t>C 433-21</t>
  </si>
  <si>
    <t>C 434-21</t>
  </si>
  <si>
    <t>C 435-21</t>
  </si>
  <si>
    <t>N° Sentencia</t>
  </si>
  <si>
    <t>N° Res/Informe</t>
  </si>
  <si>
    <t>Acumulada a C 413-20</t>
  </si>
  <si>
    <t>Estado al 31 DIC 2021</t>
  </si>
  <si>
    <t>C 436-21</t>
  </si>
  <si>
    <t>C 437-21</t>
  </si>
  <si>
    <t>Acumulada a CIP 05</t>
  </si>
  <si>
    <t>Reingreso</t>
  </si>
  <si>
    <t>REINGRESO</t>
  </si>
  <si>
    <t>INGRESOS 2021</t>
  </si>
  <si>
    <t>CONCLUIDOS</t>
  </si>
  <si>
    <t>NC 483</t>
  </si>
  <si>
    <t>Acumulada a C 411-20</t>
  </si>
  <si>
    <t>2021</t>
  </si>
  <si>
    <t>Sentencia - Vista</t>
  </si>
  <si>
    <t>RES - VISTA</t>
  </si>
  <si>
    <t>PROM</t>
  </si>
  <si>
    <t>C 438-22</t>
  </si>
  <si>
    <t>C 439-22</t>
  </si>
  <si>
    <t>C 440-22</t>
  </si>
  <si>
    <t>C 441-22</t>
  </si>
  <si>
    <t>ERN 29-22</t>
  </si>
  <si>
    <t>Estado al 30 ABR 2022</t>
  </si>
  <si>
    <t>ROL</t>
  </si>
  <si>
    <t>Fecha Fallo CS</t>
  </si>
  <si>
    <t>CS Confirma/Revoca</t>
  </si>
  <si>
    <t>Decisión CS</t>
  </si>
  <si>
    <t>Resolución/ Informe</t>
  </si>
  <si>
    <t>CS Confirma/ Revoca</t>
  </si>
  <si>
    <t>ERN 30-22</t>
  </si>
  <si>
    <t>ERN 28-21</t>
  </si>
  <si>
    <t>Fecha Resolución CS</t>
  </si>
  <si>
    <t>Fecha fin TDLC</t>
  </si>
  <si>
    <t>Mercado</t>
  </si>
  <si>
    <t>Conducta</t>
  </si>
  <si>
    <t>COLUSIÓN</t>
  </si>
  <si>
    <t>LECHE FRESCA</t>
  </si>
  <si>
    <t>ABUSO DE POSICIÓN DOMINANTE</t>
  </si>
  <si>
    <t>ELECTRÓNICA</t>
  </si>
  <si>
    <t>ENTRETENIMIENTO</t>
  </si>
  <si>
    <t>OBRAS SANITARIAS</t>
  </si>
  <si>
    <t>OTROS</t>
  </si>
  <si>
    <t>COMPETENCIA DESLEAL</t>
  </si>
  <si>
    <t>JUEGOS DE AZAR</t>
  </si>
  <si>
    <t>OTRO</t>
  </si>
  <si>
    <t>PORTUARIO</t>
  </si>
  <si>
    <t>FINANCIERO</t>
  </si>
  <si>
    <t>ELÉCTRICO</t>
  </si>
  <si>
    <t>ALIMENTOS Y BEBIDAS</t>
  </si>
  <si>
    <t>REVOCA</t>
  </si>
  <si>
    <t>CONFIRMA</t>
  </si>
  <si>
    <t>CONFIRMA PARCIALMENTE</t>
  </si>
  <si>
    <t>INCUMPLIMIENTO DE RESOLUCIÓN</t>
  </si>
  <si>
    <t>ACTOS DE AUTORIDAD</t>
  </si>
  <si>
    <t>ABUSO COLECTIVO</t>
  </si>
  <si>
    <t>INCUMPLIMIENTO NOTIFICACIÓN (ART.4 TRANSITORIO BIS)</t>
  </si>
  <si>
    <t>RETAIL</t>
  </si>
  <si>
    <t>FARMACÉUTICO</t>
  </si>
  <si>
    <t>CONCESIONES</t>
  </si>
  <si>
    <t>TRANSPORTE</t>
  </si>
  <si>
    <t>TELECOMUNICACIONES</t>
  </si>
  <si>
    <t>SALUD</t>
  </si>
  <si>
    <t>EDUCACIÓN</t>
  </si>
  <si>
    <t>COMPUTACIÓN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</si>
</sst>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0" fillId="3" borderId="9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2" xfId="0" applyFill="1" applyBorder="1"/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pivotButton="1"/>
    <xf numFmtId="0" fontId="5" fillId="5" borderId="0" xfId="0" applyFont="1" applyFill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4" fontId="3" fillId="0" borderId="1" xfId="0" applyNumberFormat="1" applyFont="1" applyBorder="1"/>
    <xf numFmtId="14" fontId="3" fillId="0" borderId="2" xfId="0" applyNumberFormat="1" applyFont="1" applyBorder="1"/>
    <xf numFmtId="0" fontId="4" fillId="0" borderId="0" xfId="0" applyFont="1"/>
    <xf numFmtId="14" fontId="3" fillId="0" borderId="1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14" fontId="3" fillId="0" borderId="0" xfId="0" applyNumberFormat="1" applyFont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14" fontId="2" fillId="0" borderId="1" xfId="0" applyNumberFormat="1" applyFont="1" applyBorder="1"/>
    <xf numFmtId="0" fontId="0" fillId="3" borderId="14" xfId="0" applyFill="1" applyBorder="1"/>
    <xf numFmtId="0" fontId="0" fillId="3" borderId="10" xfId="0" applyFill="1" applyBorder="1" applyAlignment="1">
      <alignment horizontal="center"/>
    </xf>
    <xf numFmtId="0" fontId="5" fillId="0" borderId="11" xfId="0" applyFont="1" applyBorder="1"/>
    <xf numFmtId="0" fontId="5" fillId="0" borderId="17" xfId="0" applyFont="1" applyBorder="1"/>
    <xf numFmtId="0" fontId="0" fillId="3" borderId="18" xfId="0" applyFill="1" applyBorder="1" applyAlignment="1">
      <alignment horizontal="center"/>
    </xf>
    <xf numFmtId="0" fontId="5" fillId="0" borderId="19" xfId="0" applyFont="1" applyBorder="1"/>
    <xf numFmtId="0" fontId="0" fillId="3" borderId="20" xfId="0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2" borderId="0" xfId="0" applyFont="1" applyFill="1"/>
    <xf numFmtId="0" fontId="9" fillId="0" borderId="0" xfId="0" applyFont="1"/>
    <xf numFmtId="0" fontId="10" fillId="0" borderId="0" xfId="0" applyFont="1"/>
    <xf numFmtId="0" fontId="0" fillId="8" borderId="1" xfId="0" applyFill="1" applyBorder="1"/>
    <xf numFmtId="0" fontId="0" fillId="0" borderId="1" xfId="0" applyBorder="1"/>
    <xf numFmtId="14" fontId="0" fillId="0" borderId="1" xfId="0" applyNumberFormat="1" applyBorder="1"/>
    <xf numFmtId="20" fontId="0" fillId="0" borderId="1" xfId="0" applyNumberFormat="1" applyBorder="1"/>
    <xf numFmtId="0" fontId="5" fillId="0" borderId="1" xfId="0" applyFont="1" applyBorder="1"/>
    <xf numFmtId="9" fontId="0" fillId="0" borderId="0" xfId="1" applyFont="1"/>
    <xf numFmtId="0" fontId="5" fillId="0" borderId="2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2" borderId="0" xfId="0" applyFill="1" applyAlignment="1">
      <alignment horizontal="left"/>
    </xf>
    <xf numFmtId="1" fontId="0" fillId="2" borderId="0" xfId="0" applyNumberFormat="1" applyFill="1"/>
    <xf numFmtId="14" fontId="3" fillId="0" borderId="1" xfId="0" applyNumberFormat="1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9" borderId="0" xfId="0" applyFont="1" applyFill="1" applyAlignment="1">
      <alignment horizontal="center"/>
    </xf>
    <xf numFmtId="0" fontId="13" fillId="9" borderId="1" xfId="0" applyFont="1" applyFill="1" applyBorder="1" applyAlignment="1">
      <alignment horizontal="center"/>
    </xf>
  </cellXfs>
  <cellStyles count="3">
    <cellStyle name="Normal" xfId="0" builtinId="0"/>
    <cellStyle name="Normal 2" xfId="2" xr:uid="{0C45064B-6DFD-4DB4-AE71-71D364FA979E}"/>
    <cellStyle name="Porcentaje" xfId="1" builtinId="5"/>
  </cellStyles>
  <dxfs count="13">
    <dxf>
      <alignment horizontal="center"/>
    </dxf>
    <dxf>
      <alignment horizontal="center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aravena\OneDrive%20-%20Tribunal%20de%20defensa%20de%20la%20libre%20competencia\Escritorio\Olivia%20Antonieta%20TDLC\Anuario\Anuario%202021%20-%202022\Compilado%20Contencioso%20202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castilla\AppData\Local\Microsoft\Windows\INetCache\Content.Outlook\CZ2LPCM5\Tramitaci&#243;n%20Contenciosas%20desde%2001%20may%202020%20al%2030%20abr%202022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aravena\OneDrive%20-%20Tribunal%20de%20defensa%20de%20la%20libre%20competencia\Escritorio\Olivia%20Antonieta%20TDLC\Anuario\Anuario%202021%20-%202022\Compilado%20Contencioso%202022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castilla\AppData\Local\Microsoft\Windows\INetCache\Content.Outlook\CZ2LPCM5\Tramitaci&#243;n%20Contenciosas%20desde%2001%20may%202020%20al%2030%20abr%202022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castilla\AppData\Local\Microsoft\Windows\INetCache\Content.Outlook\CZ2LPCM5\Tramitaci&#243;n%20Contenciosas%20desde%2001%20may%202020%20al%2030%20abr%202022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aravena\OneDrive%20-%20Tribunal%20de%20defensa%20de%20la%20libre%20competencia\Escritorio\Olivia%20Antonieta%20TDLC\Anuario\Anuario%202021%20-%202022\Compilado%20Contencioso%202022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aravena\OneDrive%20-%20Tribunal%20de%20defensa%20de%20la%20libre%20competencia\Escritorio\Olivia%20Antonieta%20TDLC\Anuario\Anuario%202021%20-%202022\Compilado%20Contencioso%202022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castilla\AppData\Local\Microsoft\Windows\INetCache\Content.Outlook\CZ2LPCM5\Tramitaci&#243;n%20Contenciosas%20desde%2001%20may%202020%20al%2030%20abr%202022.xlsx" TargetMode="External"/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ivia Aravena " refreshedDate="44195.705284374999" createdVersion="6" refreshedVersion="6" minRefreshableVersion="3" recordCount="40" xr:uid="{C17BE3A3-6D46-4F93-BEBA-1CB1D5209616}">
  <cacheSource type="worksheet">
    <worksheetSource ref="A1:R41" sheet="BD No Contencioso" r:id="rId2"/>
  </cacheSource>
  <cacheFields count="16">
    <cacheField name="Tipo" numFmtId="0">
      <sharedItems count="3">
        <s v="No Contencioso"/>
        <s v="No Contencioso - ERN"/>
        <s v="No Contencioso -AE"/>
      </sharedItems>
    </cacheField>
    <cacheField name="Causa" numFmtId="0">
      <sharedItems/>
    </cacheField>
    <cacheField name="Año Ingreso" numFmtId="0">
      <sharedItems containsSemiMixedTypes="0" containsString="0" containsNumber="1" containsInteger="1" minValue="2016" maxValue="2020" count="4">
        <n v="2016"/>
        <n v="2018"/>
        <n v="2019"/>
        <n v="2020"/>
      </sharedItems>
    </cacheField>
    <cacheField name="Fecha ingreso" numFmtId="14">
      <sharedItems containsSemiMixedTypes="0" containsNonDate="0" containsDate="1" containsString="0" minDate="2016-12-02T00:00:00" maxDate="2020-12-22T00:00:00"/>
    </cacheField>
    <cacheField name="Estado al 31 dic" numFmtId="0">
      <sharedItems count="7">
        <s v="Finalizada en TDLC - Finalizada en CS"/>
        <s v="Finalizada en TDLC"/>
        <s v="Finalizada en TDLC - En CS"/>
        <s v="En Estudio o Acuerdo"/>
        <s v="En Tramitación"/>
        <s v="Finalizada en TDLC " u="1"/>
        <s v="Finalizado en TDLC" u="1"/>
      </sharedItems>
    </cacheField>
    <cacheField name="Motivo fin TDLC" numFmtId="0">
      <sharedItems containsBlank="1" count="9">
        <s v="Resolución"/>
        <s v="Informe"/>
        <s v="No Proposición Normativa"/>
        <s v="Proposición Normativa"/>
        <m/>
        <s v="Acumulada"/>
        <s v="Rechaza AE"/>
        <s v="Aprueba AE"/>
        <s v="Inadmisibilidad"/>
      </sharedItems>
    </cacheField>
    <cacheField name="Exhibición documentos" numFmtId="0">
      <sharedItems containsNonDate="0" containsString="0" containsBlank="1"/>
    </cacheField>
    <cacheField name="Auto de Prueba" numFmtId="0">
      <sharedItems containsNonDate="0" containsString="0" containsBlank="1"/>
    </cacheField>
    <cacheField name="Suspendida por Covid" numFmtId="0">
      <sharedItems containsNonDate="0" containsString="0" containsBlank="1"/>
    </cacheField>
    <cacheField name="Audiencia o Vista" numFmtId="0">
      <sharedItems containsNonDate="0" containsDate="1" containsString="0" containsBlank="1" minDate="2017-05-24T00:00:00" maxDate="2020-11-19T00:00:00"/>
    </cacheField>
    <cacheField name="¿Entró en Estudio?" numFmtId="0">
      <sharedItems containsString="0" containsBlank="1" containsNumber="1" containsInteger="1" minValue="0" maxValue="1"/>
    </cacheField>
    <cacheField name="En Estudio o Acuerdo al 31 de oct" numFmtId="0">
      <sharedItems containsString="0" containsBlank="1" containsNumber="1" containsInteger="1" minValue="0" maxValue="1"/>
    </cacheField>
    <cacheField name="Resuelta TDLC" numFmtId="0">
      <sharedItems containsNonDate="0" containsDate="1" containsString="0" containsBlank="1" minDate="2018-09-05T00:00:00" maxDate="2020-12-25T00:00:00" count="22">
        <d v="2018-09-05T00:00:00"/>
        <d v="2020-07-22T00:00:00"/>
        <d v="2019-07-24T00:00:00"/>
        <d v="2019-12-04T00:00:00"/>
        <d v="2020-03-12T00:00:00"/>
        <d v="2020-08-31T00:00:00"/>
        <d v="2019-12-05T00:00:00"/>
        <d v="2019-12-03T00:00:00"/>
        <d v="2020-04-20T00:00:00"/>
        <m/>
        <d v="2020-04-07T00:00:00"/>
        <d v="2019-12-30T00:00:00"/>
        <d v="2020-10-29T00:00:00"/>
        <d v="2020-04-19T00:00:00"/>
        <d v="2020-06-18T00:00:00"/>
        <d v="2020-08-11T00:00:00"/>
        <d v="2020-09-17T00:00:00"/>
        <d v="2020-09-25T00:00:00"/>
        <d v="2020-10-19T00:00:00"/>
        <d v="2020-10-26T00:00:00"/>
        <d v="2020-11-18T00:00:00"/>
        <d v="2020-12-24T00:00:00"/>
      </sharedItems>
    </cacheField>
    <cacheField name="Reclamada CS" numFmtId="0">
      <sharedItems containsDate="1" containsBlank="1" containsMixedTypes="1" minDate="1899-12-31T00:00:00" maxDate="2020-09-12T00:00:00"/>
    </cacheField>
    <cacheField name="Pendiente CS" numFmtId="0">
      <sharedItems containsString="0" containsBlank="1" containsNumber="1" containsInteger="1" minValue="0" maxValue="1"/>
    </cacheField>
    <cacheField name="Resolución CS" numFmtId="0">
      <sharedItems containsNonDate="0" containsDate="1" containsString="0" containsBlank="1" minDate="2019-12-27T00:00:00" maxDate="2020-09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ivia Aravena " refreshedDate="44200.491136689816" createdVersion="6" refreshedVersion="6" minRefreshableVersion="3" recordCount="64" xr:uid="{64072EA7-BC64-4D05-A9DD-9D998FF2664D}">
  <cacheSource type="worksheet">
    <worksheetSource ref="A1:M66" sheet="BD Contencioso" r:id="rId2"/>
  </cacheSource>
  <cacheFields count="16">
    <cacheField name="Tipo" numFmtId="0">
      <sharedItems count="3">
        <s v="Contenciosa"/>
        <s v="Contenciosa - CIP"/>
        <s v="Contenciosa - Prejudicial"/>
      </sharedItems>
    </cacheField>
    <cacheField name="Causa" numFmtId="0">
      <sharedItems/>
    </cacheField>
    <cacheField name="Año Ingreso" numFmtId="0">
      <sharedItems containsSemiMixedTypes="0" containsString="0" containsNumber="1" containsInteger="1" minValue="2015" maxValue="2020" count="6">
        <n v="2015"/>
        <n v="2016"/>
        <n v="2017"/>
        <n v="2018"/>
        <n v="2019"/>
        <n v="2020"/>
      </sharedItems>
    </cacheField>
    <cacheField name="Fecha ingreso" numFmtId="14">
      <sharedItems containsSemiMixedTypes="0" containsNonDate="0" containsDate="1" containsString="0" minDate="2015-01-27T00:00:00" maxDate="2020-12-29T00:00:00"/>
    </cacheField>
    <cacheField name="Estado al 31 dic 2020" numFmtId="0">
      <sharedItems count="7">
        <s v="Finalizada en TDLC - Finalizada en CS "/>
        <s v="En Estudio o Acuerdo"/>
        <s v="Finalizada en TDLC - En CS"/>
        <s v="Suspendida Ley Covid"/>
        <s v="Finalizada en TDLC"/>
        <s v="En Tramitación"/>
        <s v="Finalizada en TDLC "/>
      </sharedItems>
    </cacheField>
    <cacheField name="Motivo fin TDLC" numFmtId="0">
      <sharedItems containsBlank="1" count="8">
        <s v="Sentencia"/>
        <m/>
        <s v="tiene cuaderno incidental"/>
        <s v="Desistimiento"/>
        <s v="Inadmisibilidad"/>
        <s v="Inadmisibilidad (?)"/>
        <s v="Conciliación"/>
        <s v="Inadmisibilidad, TDLC carece de competencia"/>
      </sharedItems>
    </cacheField>
    <cacheField name="Exhibición documentos" numFmtId="0">
      <sharedItems containsBlank="1" containsMixedTypes="1" containsNumber="1" containsInteger="1" minValue="1" maxValue="8"/>
    </cacheField>
    <cacheField name="Auto de Prueba" numFmtId="0">
      <sharedItems containsNonDate="0" containsDate="1" containsString="0" containsBlank="1" minDate="2016-03-03T00:00:00" maxDate="2020-10-29T00:00:00"/>
    </cacheField>
    <cacheField name="Suspendida por Covid" numFmtId="0">
      <sharedItems containsString="0" containsBlank="1" containsNumber="1" containsInteger="1" minValue="0" maxValue="0"/>
    </cacheField>
    <cacheField name="Audiencia o Vista" numFmtId="0">
      <sharedItems containsNonDate="0" containsDate="1" containsString="0" containsBlank="1" minDate="2017-03-07T00:00:00" maxDate="2020-12-01T00:00:00"/>
    </cacheField>
    <cacheField name="¿Entró en Estudio?" numFmtId="0">
      <sharedItems containsString="0" containsBlank="1" containsNumber="1" containsInteger="1" minValue="1" maxValue="1"/>
    </cacheField>
    <cacheField name="En Estudio o Acuerdo al 31 de dic" numFmtId="0">
      <sharedItems containsString="0" containsBlank="1" containsNumber="1" containsInteger="1" minValue="0" maxValue="1"/>
    </cacheField>
    <cacheField name="Resuelta TDLC" numFmtId="0">
      <sharedItems containsNonDate="0" containsDate="1" containsString="0" containsBlank="1" minDate="2017-11-09T00:00:00" maxDate="2020-12-24T00:00:00" count="28">
        <d v="2019-04-24T00:00:00"/>
        <d v="2017-12-28T00:00:00"/>
        <d v="2019-02-28T00:00:00"/>
        <d v="2018-06-19T00:00:00"/>
        <d v="2018-11-08T00:00:00"/>
        <d v="2017-11-09T00:00:00"/>
        <m/>
        <d v="2020-01-08T00:00:00"/>
        <d v="2020-08-21T00:00:00"/>
        <d v="2019-03-07T00:00:00"/>
        <d v="2018-09-28T00:00:00"/>
        <d v="2020-06-25T00:00:00"/>
        <d v="2020-12-21T00:00:00"/>
        <d v="2020-02-27T00:00:00"/>
        <d v="2019-12-26T00:00:00"/>
        <d v="2020-01-13T00:00:00"/>
        <d v="2020-04-07T00:00:00"/>
        <d v="2020-09-03T00:00:00"/>
        <d v="2020-07-06T00:00:00"/>
        <d v="2020-02-13T00:00:00"/>
        <d v="2020-04-29T00:00:00"/>
        <d v="2020-03-25T00:00:00"/>
        <d v="2020-04-20T00:00:00"/>
        <d v="2020-05-27T00:00:00"/>
        <d v="2020-08-11T00:00:00"/>
        <d v="2020-10-21T00:00:00"/>
        <d v="2020-11-17T00:00:00"/>
        <d v="2020-12-23T00:00:00"/>
      </sharedItems>
    </cacheField>
    <cacheField name="Reclamada CS" numFmtId="0">
      <sharedItems containsString="0" containsBlank="1" containsNumber="1" containsInteger="1" minValue="1" maxValue="1"/>
    </cacheField>
    <cacheField name="Pendiente CS" numFmtId="0">
      <sharedItems containsString="0" containsBlank="1" containsNumber="1" containsInteger="1" minValue="0" maxValue="1"/>
    </cacheField>
    <cacheField name="Resolución CS" numFmtId="0">
      <sharedItems containsNonDate="0" containsDate="1" containsString="0" containsBlank="1" minDate="2019-12-05T00:00:00" maxDate="2020-10-1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ivia Aravena " refreshedDate="44461.679331944448" createdVersion="7" refreshedVersion="7" minRefreshableVersion="3" recordCount="57" xr:uid="{7D6E3273-13A1-4FBD-9F63-0D1C5EFA9C8B}">
  <cacheSource type="worksheet">
    <worksheetSource ref="A1:R60" sheet="BD No Contencioso" r:id="rId2"/>
  </cacheSource>
  <cacheFields count="16">
    <cacheField name="Tipo" numFmtId="0">
      <sharedItems count="4">
        <s v="No Contencioso"/>
        <s v="No Contencioso - ERN"/>
        <s v="No Contencioso -AE"/>
        <s v="No Contencioso - AE"/>
      </sharedItems>
    </cacheField>
    <cacheField name="Causa" numFmtId="0">
      <sharedItems/>
    </cacheField>
    <cacheField name="Año Ingreso" numFmtId="0">
      <sharedItems containsSemiMixedTypes="0" containsString="0" containsNumber="1" containsInteger="1" minValue="2016" maxValue="2021" count="5">
        <n v="2016"/>
        <n v="2018"/>
        <n v="2019"/>
        <n v="2020"/>
        <n v="2021"/>
      </sharedItems>
    </cacheField>
    <cacheField name="Fecha ingreso" numFmtId="14">
      <sharedItems containsSemiMixedTypes="0" containsNonDate="0" containsDate="1" containsString="0" minDate="2016-12-02T00:00:00" maxDate="2021-09-07T00:00:00" count="52">
        <d v="2016-12-02T00:00:00"/>
        <d v="2018-02-01T00:00:00"/>
        <d v="2018-08-16T00:00:00"/>
        <d v="2018-10-03T00:00:00"/>
        <d v="2018-11-13T00:00:00"/>
        <d v="2018-11-20T00:00:00"/>
        <d v="2018-12-10T00:00:00"/>
        <d v="2019-03-07T00:00:00"/>
        <d v="2019-04-09T00:00:00"/>
        <d v="2019-07-29T00:00:00"/>
        <d v="2019-08-06T00:00:00"/>
        <d v="2019-08-20T00:00:00"/>
        <d v="2019-08-27T00:00:00"/>
        <d v="2019-10-09T00:00:00"/>
        <d v="2020-04-07T00:00:00"/>
        <d v="2020-04-15T00:00:00"/>
        <d v="2020-05-13T00:00:00"/>
        <d v="2020-05-19T00:00:00"/>
        <d v="2020-05-23T00:00:00"/>
        <d v="2020-06-15T00:00:00"/>
        <d v="2020-07-17T00:00:00"/>
        <d v="2020-08-10T00:00:00"/>
        <d v="2020-08-12T00:00:00"/>
        <d v="2020-09-04T00:00:00"/>
        <d v="2020-09-09T00:00:00"/>
        <d v="2020-09-25T00:00:00"/>
        <d v="2020-09-29T00:00:00"/>
        <d v="2020-10-01T00:00:00"/>
        <d v="2021-03-19T00:00:00"/>
        <d v="2020-10-07T00:00:00"/>
        <d v="2020-10-28T00:00:00"/>
        <d v="2020-10-31T00:00:00"/>
        <d v="2020-11-24T00:00:00"/>
        <d v="2020-12-03T00:00:00"/>
        <d v="2020-12-21T00:00:00"/>
        <d v="2020-12-11T00:00:00"/>
        <d v="2021-01-18T00:00:00"/>
        <d v="2021-01-22T00:00:00"/>
        <d v="2021-02-05T00:00:00"/>
        <d v="2021-02-25T00:00:00"/>
        <d v="2021-02-11T00:00:00"/>
        <d v="2021-04-06T00:00:00"/>
        <d v="2021-04-16T00:00:00"/>
        <d v="2021-04-29T00:00:00"/>
        <d v="2021-04-30T00:00:00"/>
        <d v="2021-05-17T00:00:00"/>
        <d v="2021-07-27T00:00:00"/>
        <d v="2021-08-12T00:00:00"/>
        <d v="2021-08-15T00:00:00"/>
        <d v="2021-09-06T00:00:00"/>
        <d v="2021-08-17T00:00:00"/>
        <d v="2020-10-02T00:00:00" u="1"/>
      </sharedItems>
    </cacheField>
    <cacheField name="Estado al 16 sept" numFmtId="0">
      <sharedItems count="5">
        <s v="Finalizada en TDLC - Finalizada en CS"/>
        <s v="Finalizada en TDLC"/>
        <s v="En Estudio o Acuerdo"/>
        <s v="Finalizada en TDLC - En CS"/>
        <s v="En Tramitación"/>
      </sharedItems>
    </cacheField>
    <cacheField name="Motivo fin TDLC" numFmtId="0">
      <sharedItems containsBlank="1" count="11">
        <s v="Resolución"/>
        <s v="Informe"/>
        <s v="No Proposición Normativa"/>
        <s v="Proposición Normativa"/>
        <s v="Acumulada"/>
        <s v="Rechaza AE"/>
        <m/>
        <s v="Aprueba AE"/>
        <s v="Inadmisibilidad"/>
        <s v="Desistimiento"/>
        <s v="Archivada"/>
      </sharedItems>
    </cacheField>
    <cacheField name="Exhibición documentos" numFmtId="0">
      <sharedItems containsNonDate="0" containsString="0" containsBlank="1"/>
    </cacheField>
    <cacheField name="Auto de Prueba" numFmtId="0">
      <sharedItems containsNonDate="0" containsString="0" containsBlank="1"/>
    </cacheField>
    <cacheField name="Suspendida por Covid" numFmtId="0">
      <sharedItems containsNonDate="0" containsString="0" containsBlank="1"/>
    </cacheField>
    <cacheField name="Audiencia o Vista" numFmtId="0">
      <sharedItems containsNonDate="0" containsDate="1" containsString="0" containsBlank="1" minDate="2017-05-24T00:00:00" maxDate="2021-08-25T00:00:00"/>
    </cacheField>
    <cacheField name="¿Entró en Estudio?" numFmtId="0">
      <sharedItems containsString="0" containsBlank="1" containsNumber="1" containsInteger="1" minValue="0" maxValue="0"/>
    </cacheField>
    <cacheField name="En Estudio o Acuerdo al 31 de oct" numFmtId="0">
      <sharedItems containsString="0" containsBlank="1" containsNumber="1" containsInteger="1" minValue="0" maxValue="1"/>
    </cacheField>
    <cacheField name="Resuelta TDLC" numFmtId="0">
      <sharedItems containsNonDate="0" containsDate="1" containsString="0" containsBlank="1" minDate="2018-09-05T00:00:00" maxDate="2021-09-10T00:00:00" count="34">
        <d v="2018-09-05T00:00:00"/>
        <d v="2020-07-22T00:00:00"/>
        <d v="2019-07-24T00:00:00"/>
        <d v="2019-12-04T00:00:00"/>
        <d v="2020-03-12T00:00:00"/>
        <d v="2020-08-31T00:00:00"/>
        <d v="2019-12-05T00:00:00"/>
        <d v="2019-12-03T00:00:00"/>
        <d v="2020-04-20T00:00:00"/>
        <d v="2021-01-15T00:00:00"/>
        <d v="2020-04-07T00:00:00"/>
        <d v="2019-12-30T00:00:00"/>
        <d v="2020-10-29T00:00:00"/>
        <d v="2021-05-13T00:00:00"/>
        <d v="2020-04-19T00:00:00"/>
        <d v="2021-07-28T00:00:00"/>
        <m/>
        <d v="2020-06-18T00:00:00"/>
        <d v="2021-05-26T00:00:00"/>
        <d v="2020-08-11T00:00:00"/>
        <d v="2021-09-09T00:00:00"/>
        <d v="2020-09-17T00:00:00"/>
        <d v="2020-09-25T00:00:00"/>
        <d v="2020-10-19T00:00:00"/>
        <d v="2020-11-18T00:00:00"/>
        <d v="2021-06-29T00:00:00"/>
        <d v="2020-12-24T00:00:00"/>
        <d v="2021-08-10T00:00:00"/>
        <d v="2021-03-18T00:00:00"/>
        <d v="2021-03-17T00:00:00"/>
        <d v="2021-07-12T00:00:00"/>
        <d v="2021-06-24T00:00:00"/>
        <d v="2021-08-25T00:00:00"/>
        <d v="2020-10-26T00:00:00" u="1"/>
      </sharedItems>
    </cacheField>
    <cacheField name="Reclamada CS" numFmtId="0">
      <sharedItems containsDate="1" containsBlank="1" containsMixedTypes="1" minDate="1899-12-31T00:00:00" maxDate="2020-09-12T00:00:00"/>
    </cacheField>
    <cacheField name="Pendiente CS" numFmtId="0">
      <sharedItems containsString="0" containsBlank="1" containsNumber="1" containsInteger="1" minValue="0" maxValue="1"/>
    </cacheField>
    <cacheField name="Resolución CS" numFmtId="0">
      <sharedItems containsNonDate="0" containsDate="1" containsString="0" containsBlank="1" minDate="2019-12-27T00:00:00" maxDate="2021-03-2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ivia Aravena " refreshedDate="44502.448665972224" createdVersion="7" refreshedVersion="7" minRefreshableVersion="3" recordCount="79" xr:uid="{0664665D-CE78-497F-93E1-5C3ACDA3F049}">
  <cacheSource type="worksheet">
    <worksheetSource ref="A1:M80" sheet="BD Contencioso" r:id="rId2"/>
  </cacheSource>
  <cacheFields count="15">
    <cacheField name="Tipo" numFmtId="0">
      <sharedItems count="4">
        <s v="Contenciosa"/>
        <s v="Contenciosa - CIP"/>
        <s v="Contenciosa - Prejudicial"/>
        <s v="Contenciosa "/>
      </sharedItems>
    </cacheField>
    <cacheField name="Causa" numFmtId="0">
      <sharedItems/>
    </cacheField>
    <cacheField name="Año Ingreso" numFmtId="0">
      <sharedItems containsSemiMixedTypes="0" containsString="0" containsNumber="1" containsInteger="1" minValue="2015" maxValue="2021" count="7">
        <n v="2015"/>
        <n v="2016"/>
        <n v="2017"/>
        <n v="2018"/>
        <n v="2019"/>
        <n v="2021"/>
        <n v="2020"/>
      </sharedItems>
    </cacheField>
    <cacheField name="Fecha ingreso" numFmtId="14">
      <sharedItems containsSemiMixedTypes="0" containsNonDate="0" containsDate="1" containsString="0" minDate="2015-01-27T00:00:00" maxDate="2021-09-01T00:00:00" count="75">
        <d v="2015-01-27T00:00:00"/>
        <d v="2015-10-27T00:00:00"/>
        <d v="2016-01-06T00:00:00"/>
        <d v="2016-01-25T00:00:00"/>
        <d v="2016-08-03T00:00:00"/>
        <d v="2016-09-28T00:00:00"/>
        <d v="2017-03-09T00:00:00"/>
        <d v="2017-07-07T00:00:00"/>
        <d v="2017-07-12T00:00:00"/>
        <d v="2017-11-07T00:00:00"/>
        <d v="2017-11-20T00:00:00"/>
        <d v="2017-11-28T00:00:00"/>
        <d v="2018-02-23T00:00:00"/>
        <d v="2018-04-25T00:00:00"/>
        <d v="2018-07-18T00:00:00"/>
        <d v="2018-09-06T00:00:00"/>
        <d v="2018-09-26T00:00:00"/>
        <d v="2018-10-24T00:00:00"/>
        <d v="2018-10-30T00:00:00"/>
        <d v="2018-11-14T00:00:00"/>
        <d v="2019-04-02T00:00:00"/>
        <d v="2019-04-22T00:00:00"/>
        <d v="2019-05-17T00:00:00"/>
        <d v="2021-04-29T00:00:00"/>
        <d v="2019-06-10T00:00:00"/>
        <d v="2019-06-11T00:00:00"/>
        <d v="2019-06-13T00:00:00"/>
        <d v="2019-08-08T00:00:00"/>
        <d v="2019-08-12T00:00:00"/>
        <d v="2019-08-28T00:00:00"/>
        <d v="2019-11-19T00:00:00"/>
        <d v="2019-12-11T00:00:00"/>
        <d v="2019-12-16T00:00:00"/>
        <d v="2020-01-20T00:00:00"/>
        <d v="2020-01-24T00:00:00"/>
        <d v="2020-02-07T00:00:00"/>
        <d v="2020-03-09T00:00:00"/>
        <d v="2020-03-17T00:00:00"/>
        <d v="2020-03-20T00:00:00"/>
        <d v="2020-04-06T00:00:00"/>
        <d v="2020-04-13T00:00:00"/>
        <d v="2020-05-13T00:00:00"/>
        <d v="2020-05-18T00:00:00"/>
        <d v="2020-05-19T00:00:00"/>
        <d v="2020-08-06T00:00:00"/>
        <d v="2020-08-15T00:00:00"/>
        <d v="2020-08-19T00:00:00"/>
        <d v="2020-09-10T00:00:00"/>
        <d v="2020-10-01T00:00:00"/>
        <d v="2020-10-12T00:00:00"/>
        <d v="2020-10-22T00:00:00"/>
        <d v="2020-10-27T00:00:00"/>
        <d v="2020-11-11T00:00:00"/>
        <d v="2020-11-24T00:00:00"/>
        <d v="2020-11-27T00:00:00"/>
        <d v="2020-12-04T00:00:00"/>
        <d v="2020-12-11T00:00:00"/>
        <d v="2020-12-16T00:00:00"/>
        <d v="2020-12-22T00:00:00"/>
        <d v="2020-12-28T00:00:00"/>
        <d v="2020-11-25T00:00:00"/>
        <d v="2020-12-18T00:00:00"/>
        <d v="2021-01-04T00:00:00"/>
        <d v="2021-01-12T00:00:00"/>
        <d v="2021-01-22T00:00:00"/>
        <d v="2021-03-01T00:00:00"/>
        <d v="2021-05-31T00:00:00"/>
        <d v="2021-06-01T00:00:00"/>
        <d v="2021-06-09T00:00:00"/>
        <d v="2021-06-10T00:00:00"/>
        <d v="2021-07-29T00:00:00"/>
        <d v="2021-07-30T00:00:00"/>
        <d v="2021-08-31T00:00:00"/>
        <d v="2021-08-13T00:00:00"/>
        <d v="2021-08-19T00:00:00"/>
      </sharedItems>
    </cacheField>
    <cacheField name="Estado al 31 oct " numFmtId="0">
      <sharedItems/>
    </cacheField>
    <cacheField name="Motivo fin TDLC" numFmtId="0">
      <sharedItems containsBlank="1" count="12">
        <s v="Sentencia"/>
        <m/>
        <s v="ARCHIVAR (FA)"/>
        <s v="Archivada"/>
        <s v="tiene cuaderno incidental"/>
        <s v="Desistimiento"/>
        <s v="Inadmisibilidad"/>
        <s v="Fin Medida"/>
        <s v="Conciliación"/>
        <s v="Inadmisibilidad, TDLC carece de competencia"/>
        <s v="Acumulada a C 413"/>
        <s v="Inadmisibilidad "/>
      </sharedItems>
    </cacheField>
    <cacheField name="Exhibición documentos" numFmtId="0">
      <sharedItems containsBlank="1" containsMixedTypes="1" containsNumber="1" containsInteger="1" minValue="1" maxValue="8"/>
    </cacheField>
    <cacheField name="Auto de Prueba" numFmtId="0">
      <sharedItems containsNonDate="0" containsDate="1" containsString="0" containsBlank="1" minDate="2016-03-03T00:00:00" maxDate="2021-07-08T00:00:00"/>
    </cacheField>
    <cacheField name="Audiencia o Vista" numFmtId="0">
      <sharedItems containsNonDate="0" containsDate="1" containsString="0" containsBlank="1" minDate="2017-03-07T00:00:00" maxDate="2021-10-20T00:00:00"/>
    </cacheField>
    <cacheField name="¿Entró en Estudio?" numFmtId="0">
      <sharedItems containsString="0" containsBlank="1" containsNumber="1" containsInteger="1" minValue="1" maxValue="1"/>
    </cacheField>
    <cacheField name="En Estudio o Acuerdo al 31 de dic" numFmtId="0">
      <sharedItems containsString="0" containsBlank="1" containsNumber="1" containsInteger="1" minValue="1" maxValue="1"/>
    </cacheField>
    <cacheField name="Resuelta TDLC" numFmtId="0">
      <sharedItems containsNonDate="0" containsDate="1" containsString="0" containsBlank="1" minDate="2017-11-09T00:00:00" maxDate="2021-10-01T00:00:00" count="49">
        <d v="2019-04-24T00:00:00"/>
        <d v="2017-12-28T00:00:00"/>
        <d v="2019-02-28T00:00:00"/>
        <d v="2018-06-19T00:00:00"/>
        <d v="2018-11-08T00:00:00"/>
        <d v="2017-11-09T00:00:00"/>
        <d v="2021-03-15T00:00:00"/>
        <d v="2020-01-08T00:00:00"/>
        <d v="2020-08-21T00:00:00"/>
        <d v="2019-03-07T00:00:00"/>
        <d v="2018-09-28T00:00:00"/>
        <d v="2020-06-25T00:00:00"/>
        <m/>
        <d v="2020-12-21T00:00:00"/>
        <d v="2021-09-30T00:00:00"/>
        <d v="2021-07-12T00:00:00"/>
        <d v="2020-02-27T00:00:00"/>
        <d v="2019-12-26T00:00:00"/>
        <d v="2020-01-13T00:00:00"/>
        <d v="2020-04-07T00:00:00"/>
        <d v="2021-03-20T00:00:00"/>
        <d v="2020-09-03T00:00:00"/>
        <d v="2020-07-06T00:00:00"/>
        <d v="2020-02-13T00:00:00"/>
        <d v="2020-04-29T00:00:00"/>
        <d v="2020-03-25T00:00:00"/>
        <d v="2020-04-20T00:00:00"/>
        <d v="2020-05-27T00:00:00"/>
        <d v="2021-01-08T00:00:00"/>
        <d v="2021-09-01T00:00:00"/>
        <d v="2021-08-04T00:00:00"/>
        <d v="2020-08-11T00:00:00"/>
        <d v="2021-02-04T00:00:00"/>
        <d v="2020-10-21T00:00:00"/>
        <d v="2021-02-16T00:00:00"/>
        <d v="2020-11-17T00:00:00"/>
        <d v="2021-02-02T00:00:00"/>
        <d v="2021-02-15T00:00:00"/>
        <d v="2020-12-23T00:00:00"/>
        <d v="2021-06-24T00:00:00"/>
        <d v="2021-01-26T00:00:00"/>
        <d v="2021-08-23T00:00:00"/>
        <d v="2021-03-16T00:00:00"/>
        <d v="2021-03-17T00:00:00"/>
        <d v="2021-07-15T00:00:00"/>
        <d v="2021-07-08T00:00:00"/>
        <d v="2021-08-11T00:00:00"/>
        <d v="2021-09-09T00:00:00" u="1"/>
        <d v="2021-03-09T00:00:00" u="1"/>
      </sharedItems>
    </cacheField>
    <cacheField name="Reclamada CS" numFmtId="0">
      <sharedItems containsString="0" containsBlank="1" containsNumber="1" containsInteger="1" minValue="1" maxValue="1"/>
    </cacheField>
    <cacheField name="Pendiente CS" numFmtId="0">
      <sharedItems containsString="0" containsBlank="1" containsNumber="1" containsInteger="1" minValue="0" maxValue="1"/>
    </cacheField>
    <cacheField name="Resolución CS" numFmtId="0">
      <sharedItems containsNonDate="0" containsDate="1" containsString="0" containsBlank="1" minDate="2019-12-05T00:00:00" maxDate="2020-10-1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ivia Aravena " refreshedDate="44502.470171527777" createdVersion="7" refreshedVersion="7" minRefreshableVersion="3" recordCount="83" xr:uid="{697FB799-0229-4B91-B670-6138F306FF80}">
  <cacheSource type="worksheet">
    <worksheetSource ref="A1:M84" sheet="BD Contencioso" r:id="rId2"/>
  </cacheSource>
  <cacheFields count="15">
    <cacheField name="Tipo" numFmtId="0">
      <sharedItems count="3">
        <s v="Contenciosa"/>
        <s v="Contenciosa - CIP"/>
        <s v="Contenciosa - Prejudicial"/>
      </sharedItems>
    </cacheField>
    <cacheField name="Causa" numFmtId="0">
      <sharedItems/>
    </cacheField>
    <cacheField name="Año Ingreso" numFmtId="0">
      <sharedItems containsSemiMixedTypes="0" containsString="0" containsNumber="1" containsInteger="1" minValue="2015" maxValue="2021" count="7">
        <n v="2015"/>
        <n v="2016"/>
        <n v="2017"/>
        <n v="2018"/>
        <n v="2019"/>
        <n v="2020"/>
        <n v="2021"/>
      </sharedItems>
    </cacheField>
    <cacheField name="Fecha ingreso" numFmtId="14">
      <sharedItems containsSemiMixedTypes="0" containsNonDate="0" containsDate="1" containsString="0" minDate="2015-01-27T00:00:00" maxDate="2021-10-28T00:00:00" count="78">
        <d v="2015-01-27T00:00:00"/>
        <d v="2015-10-27T00:00:00"/>
        <d v="2016-01-06T00:00:00"/>
        <d v="2016-01-25T00:00:00"/>
        <d v="2016-08-03T00:00:00"/>
        <d v="2016-09-28T00:00:00"/>
        <d v="2017-03-09T00:00:00"/>
        <d v="2017-07-07T00:00:00"/>
        <d v="2017-07-12T00:00:00"/>
        <d v="2017-11-07T00:00:00"/>
        <d v="2017-11-20T00:00:00"/>
        <d v="2017-11-28T00:00:00"/>
        <d v="2018-02-23T00:00:00"/>
        <d v="2018-04-25T00:00:00"/>
        <d v="2018-07-18T00:00:00"/>
        <d v="2018-09-06T00:00:00"/>
        <d v="2018-09-26T00:00:00"/>
        <d v="2018-10-24T00:00:00"/>
        <d v="2018-10-30T00:00:00"/>
        <d v="2018-11-14T00:00:00"/>
        <d v="2019-04-02T00:00:00"/>
        <d v="2019-04-22T00:00:00"/>
        <d v="2019-05-17T00:00:00"/>
        <d v="2019-06-10T00:00:00"/>
        <d v="2019-06-11T00:00:00"/>
        <d v="2019-06-13T00:00:00"/>
        <d v="2019-08-08T00:00:00"/>
        <d v="2019-08-12T00:00:00"/>
        <d v="2019-08-28T00:00:00"/>
        <d v="2019-11-19T00:00:00"/>
        <d v="2019-12-11T00:00:00"/>
        <d v="2019-12-16T00:00:00"/>
        <d v="2020-01-20T00:00:00"/>
        <d v="2020-01-24T00:00:00"/>
        <d v="2020-02-07T00:00:00"/>
        <d v="2020-03-09T00:00:00"/>
        <d v="2020-03-17T00:00:00"/>
        <d v="2020-03-20T00:00:00"/>
        <d v="2020-04-06T00:00:00"/>
        <d v="2020-04-13T00:00:00"/>
        <d v="2020-05-13T00:00:00"/>
        <d v="2020-05-18T00:00:00"/>
        <d v="2020-05-19T00:00:00"/>
        <d v="2020-08-06T00:00:00"/>
        <d v="2020-08-15T00:00:00"/>
        <d v="2020-08-19T00:00:00"/>
        <d v="2020-09-10T00:00:00"/>
        <d v="2020-10-01T00:00:00"/>
        <d v="2020-10-12T00:00:00"/>
        <d v="2020-10-22T00:00:00"/>
        <d v="2020-10-27T00:00:00"/>
        <d v="2020-11-11T00:00:00"/>
        <d v="2020-11-24T00:00:00"/>
        <d v="2020-11-27T00:00:00"/>
        <d v="2020-12-04T00:00:00"/>
        <d v="2020-12-11T00:00:00"/>
        <d v="2020-12-16T00:00:00"/>
        <d v="2020-12-22T00:00:00"/>
        <d v="2020-12-28T00:00:00"/>
        <d v="2020-11-25T00:00:00"/>
        <d v="2020-12-18T00:00:00"/>
        <d v="2021-01-04T00:00:00"/>
        <d v="2021-01-12T00:00:00"/>
        <d v="2021-01-22T00:00:00"/>
        <d v="2021-03-01T00:00:00"/>
        <d v="2021-05-31T00:00:00"/>
        <d v="2021-06-01T00:00:00"/>
        <d v="2021-06-09T00:00:00"/>
        <d v="2021-06-10T00:00:00"/>
        <d v="2021-07-29T00:00:00"/>
        <d v="2021-07-30T00:00:00"/>
        <d v="2021-08-31T00:00:00"/>
        <d v="2021-08-13T00:00:00"/>
        <d v="2021-08-19T00:00:00"/>
        <d v="2021-09-27T00:00:00"/>
        <d v="2021-10-07T00:00:00"/>
        <d v="2021-10-14T00:00:00"/>
        <d v="2021-10-27T00:00:00"/>
      </sharedItems>
    </cacheField>
    <cacheField name="Estado al 31 oct " numFmtId="0">
      <sharedItems count="6">
        <s v="Finalizada en TDLC - Finalizada en CS "/>
        <s v="Finalizada en TDLC - En CS"/>
        <s v="En Tramitación"/>
        <s v="En Estudio o Acuerdo"/>
        <s v="Finalizada en TDLC"/>
        <s v="Suspendida Ley Covid"/>
      </sharedItems>
    </cacheField>
    <cacheField name="Motivo fin TDLC" numFmtId="0">
      <sharedItems containsBlank="1" count="12">
        <s v="Sentencia"/>
        <m/>
        <s v="ARCHIVAR (FA)"/>
        <s v="Archivada"/>
        <s v="tiene cuaderno incidental"/>
        <s v="Desistimiento"/>
        <s v="Inadmisibilidad"/>
        <s v="Fin Medida"/>
        <s v="Conciliación"/>
        <s v="Inadmisibilidad, TDLC carece de competencia"/>
        <s v="Acumulada a C 413"/>
        <s v="Inadmisibilidad " u="1"/>
      </sharedItems>
    </cacheField>
    <cacheField name="Exhibición documentos" numFmtId="0">
      <sharedItems containsBlank="1" containsMixedTypes="1" containsNumber="1" containsInteger="1" minValue="1" maxValue="8"/>
    </cacheField>
    <cacheField name="Auto de Prueba" numFmtId="0">
      <sharedItems containsNonDate="0" containsDate="1" containsString="0" containsBlank="1" minDate="2016-03-03T00:00:00" maxDate="2021-07-08T00:00:00"/>
    </cacheField>
    <cacheField name="Audiencia o Vista" numFmtId="0">
      <sharedItems containsNonDate="0" containsDate="1" containsString="0" containsBlank="1" minDate="2017-03-07T00:00:00" maxDate="2021-10-20T00:00:00" count="18">
        <d v="2018-03-07T00:00:00"/>
        <d v="2017-03-07T00:00:00"/>
        <d v="2017-12-19T00:00:00"/>
        <d v="2017-08-22T00:00:00"/>
        <d v="2018-01-24T00:00:00"/>
        <d v="2017-09-06T00:00:00"/>
        <d v="2020-08-05T00:00:00"/>
        <d v="2019-03-06T00:00:00"/>
        <m/>
        <d v="2018-11-15T00:00:00"/>
        <d v="2018-07-31T00:00:00"/>
        <d v="2018-11-21T00:00:00"/>
        <d v="2020-11-25T00:00:00"/>
        <d v="2020-11-30T00:00:00"/>
        <d v="2020-07-22T00:00:00"/>
        <d v="2021-10-19T00:00:00"/>
        <d v="2021-07-06T00:00:00"/>
        <d v="2020-01-30T00:00:00"/>
      </sharedItems>
    </cacheField>
    <cacheField name="¿Entró en Estudio?" numFmtId="0">
      <sharedItems containsString="0" containsBlank="1" containsNumber="1" containsInteger="1" minValue="1" maxValue="1"/>
    </cacheField>
    <cacheField name="En Estudio o Acuerdo al 31 de dic" numFmtId="0">
      <sharedItems containsString="0" containsBlank="1" containsNumber="1" containsInteger="1" minValue="1" maxValue="1"/>
    </cacheField>
    <cacheField name="Resuelta TDLC" numFmtId="0">
      <sharedItems containsNonDate="0" containsDate="1" containsString="0" containsBlank="1" minDate="2017-11-09T00:00:00" maxDate="2021-10-01T00:00:00" count="47">
        <d v="2019-04-24T00:00:00"/>
        <d v="2017-12-28T00:00:00"/>
        <d v="2019-02-28T00:00:00"/>
        <d v="2018-06-19T00:00:00"/>
        <d v="2018-11-08T00:00:00"/>
        <d v="2017-11-09T00:00:00"/>
        <d v="2021-03-15T00:00:00"/>
        <d v="2020-01-08T00:00:00"/>
        <d v="2020-08-21T00:00:00"/>
        <d v="2019-03-07T00:00:00"/>
        <d v="2018-09-28T00:00:00"/>
        <d v="2020-06-25T00:00:00"/>
        <m/>
        <d v="2020-12-21T00:00:00"/>
        <d v="2021-09-30T00:00:00"/>
        <d v="2021-07-12T00:00:00"/>
        <d v="2020-02-27T00:00:00"/>
        <d v="2019-12-26T00:00:00"/>
        <d v="2020-01-13T00:00:00"/>
        <d v="2020-04-07T00:00:00"/>
        <d v="2021-03-20T00:00:00"/>
        <d v="2020-09-03T00:00:00"/>
        <d v="2020-07-06T00:00:00"/>
        <d v="2020-02-13T00:00:00"/>
        <d v="2020-04-29T00:00:00"/>
        <d v="2020-03-25T00:00:00"/>
        <d v="2020-04-20T00:00:00"/>
        <d v="2020-05-27T00:00:00"/>
        <d v="2021-01-08T00:00:00"/>
        <d v="2021-09-01T00:00:00"/>
        <d v="2021-08-04T00:00:00"/>
        <d v="2020-08-11T00:00:00"/>
        <d v="2021-02-04T00:00:00"/>
        <d v="2020-10-21T00:00:00"/>
        <d v="2021-02-16T00:00:00"/>
        <d v="2020-11-17T00:00:00"/>
        <d v="2021-02-02T00:00:00"/>
        <d v="2021-02-15T00:00:00"/>
        <d v="2020-12-23T00:00:00"/>
        <d v="2021-06-24T00:00:00"/>
        <d v="2021-01-26T00:00:00"/>
        <d v="2021-08-23T00:00:00"/>
        <d v="2021-03-16T00:00:00"/>
        <d v="2021-03-17T00:00:00"/>
        <d v="2021-07-15T00:00:00"/>
        <d v="2021-07-08T00:00:00"/>
        <d v="2021-08-11T00:00:00"/>
      </sharedItems>
    </cacheField>
    <cacheField name="Reclamada CS" numFmtId="0">
      <sharedItems containsString="0" containsBlank="1" containsNumber="1" containsInteger="1" minValue="1" maxValue="1"/>
    </cacheField>
    <cacheField name="Pendiente CS" numFmtId="0">
      <sharedItems containsString="0" containsBlank="1" containsNumber="1" containsInteger="1" minValue="0" maxValue="1"/>
    </cacheField>
    <cacheField name="Resolución CS" numFmtId="0">
      <sharedItems containsNonDate="0" containsDate="1" containsString="0" containsBlank="1" minDate="2019-12-05T00:00:00" maxDate="2020-10-1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ivia Aravena " refreshedDate="44509.422882638886" createdVersion="7" refreshedVersion="7" minRefreshableVersion="3" recordCount="58" xr:uid="{E3ADF28F-BBC3-4C07-B052-51744E890526}">
  <cacheSource type="worksheet">
    <worksheetSource ref="A1:R61" sheet="BD No Contencioso" r:id="rId2"/>
  </cacheSource>
  <cacheFields count="16">
    <cacheField name="Tipo" numFmtId="0">
      <sharedItems count="5">
        <s v="No Contencioso"/>
        <s v="No Contencioso - ERN"/>
        <s v="No Contencioso -AE"/>
        <s v="No Contencioso - AE"/>
        <s v="No Contencioso " u="1"/>
      </sharedItems>
    </cacheField>
    <cacheField name="Causa" numFmtId="0">
      <sharedItems/>
    </cacheField>
    <cacheField name="Año Ingreso" numFmtId="0">
      <sharedItems containsSemiMixedTypes="0" containsString="0" containsNumber="1" containsInteger="1" minValue="2016" maxValue="2021" count="5">
        <n v="2016"/>
        <n v="2018"/>
        <n v="2019"/>
        <n v="2020"/>
        <n v="2021"/>
      </sharedItems>
    </cacheField>
    <cacheField name="Fecha ingreso" numFmtId="14">
      <sharedItems containsSemiMixedTypes="0" containsNonDate="0" containsDate="1" containsString="0" minDate="2016-12-02T00:00:00" maxDate="2021-09-28T00:00:00" count="53">
        <d v="2016-12-02T00:00:00"/>
        <d v="2018-02-01T00:00:00"/>
        <d v="2018-08-16T00:00:00"/>
        <d v="2018-10-03T00:00:00"/>
        <d v="2018-11-13T00:00:00"/>
        <d v="2018-11-20T00:00:00"/>
        <d v="2018-12-10T00:00:00"/>
        <d v="2019-03-07T00:00:00"/>
        <d v="2019-04-09T00:00:00"/>
        <d v="2019-07-29T00:00:00"/>
        <d v="2019-08-06T00:00:00"/>
        <d v="2019-08-20T00:00:00"/>
        <d v="2019-08-27T00:00:00"/>
        <d v="2019-10-09T00:00:00"/>
        <d v="2020-04-07T00:00:00"/>
        <d v="2020-04-15T00:00:00"/>
        <d v="2020-05-13T00:00:00"/>
        <d v="2020-05-19T00:00:00"/>
        <d v="2020-05-23T00:00:00"/>
        <d v="2020-06-15T00:00:00"/>
        <d v="2020-07-17T00:00:00"/>
        <d v="2020-08-10T00:00:00"/>
        <d v="2020-08-12T00:00:00"/>
        <d v="2020-09-04T00:00:00"/>
        <d v="2020-09-09T00:00:00"/>
        <d v="2020-09-25T00:00:00"/>
        <d v="2020-09-29T00:00:00"/>
        <d v="2020-10-01T00:00:00"/>
        <d v="2021-03-19T00:00:00"/>
        <d v="2020-10-07T00:00:00"/>
        <d v="2020-10-28T00:00:00"/>
        <d v="2020-10-31T00:00:00"/>
        <d v="2020-11-24T00:00:00"/>
        <d v="2020-12-03T00:00:00"/>
        <d v="2020-12-21T00:00:00"/>
        <d v="2020-12-11T00:00:00"/>
        <d v="2021-01-18T00:00:00"/>
        <d v="2021-01-22T00:00:00"/>
        <d v="2021-02-05T00:00:00"/>
        <d v="2021-02-25T00:00:00"/>
        <d v="2021-02-11T00:00:00"/>
        <d v="2021-04-06T00:00:00"/>
        <d v="2021-04-16T00:00:00"/>
        <d v="2021-04-29T00:00:00"/>
        <d v="2021-04-30T00:00:00"/>
        <d v="2020-10-02T00:00:00"/>
        <d v="2021-05-17T00:00:00"/>
        <d v="2021-07-27T00:00:00"/>
        <d v="2021-08-12T00:00:00"/>
        <d v="2021-08-15T00:00:00"/>
        <d v="2021-09-06T00:00:00"/>
        <d v="2021-08-17T00:00:00"/>
        <d v="2021-09-27T00:00:00"/>
      </sharedItems>
    </cacheField>
    <cacheField name="Estado al 31 oct 2021" numFmtId="0">
      <sharedItems count="6">
        <s v="Finalizada en TDLC - Finalizada en CS"/>
        <s v="Finalizada en TDLC"/>
        <s v="Finalizada en TDLC - En CS"/>
        <s v="En Estudio o Acuerdo"/>
        <s v="En Tramitación"/>
        <s v="Finalizado en TDLC"/>
      </sharedItems>
    </cacheField>
    <cacheField name="Motivo fin TDLC" numFmtId="0">
      <sharedItems containsBlank="1" count="11">
        <s v="Resolución"/>
        <s v="Informe"/>
        <s v="No Proposición Normativa"/>
        <s v="Proposición Normativa"/>
        <s v="Acumulada"/>
        <s v="Rechaza AE"/>
        <s v="Aprueba AE"/>
        <m/>
        <s v="Inadmisibilidad"/>
        <s v="Desistimiento"/>
        <s v="Archivada"/>
      </sharedItems>
    </cacheField>
    <cacheField name="Exhibición documentos" numFmtId="0">
      <sharedItems containsNonDate="0" containsString="0" containsBlank="1"/>
    </cacheField>
    <cacheField name="Auto de Prueba" numFmtId="0">
      <sharedItems containsNonDate="0" containsString="0" containsBlank="1"/>
    </cacheField>
    <cacheField name="Suspendida por Covid" numFmtId="0">
      <sharedItems containsNonDate="0" containsString="0" containsBlank="1"/>
    </cacheField>
    <cacheField name="Audiencia o Vista" numFmtId="0">
      <sharedItems containsNonDate="0" containsDate="1" containsString="0" containsBlank="1" minDate="2017-05-24T00:00:00" maxDate="2021-10-28T00:00:00" count="32">
        <d v="2017-05-24T00:00:00"/>
        <d v="2019-06-19T00:00:00"/>
        <d v="2019-03-20T00:00:00"/>
        <d v="2019-05-28T00:00:00"/>
        <d v="2019-08-28T00:00:00"/>
        <d v="2019-08-07T00:00:00"/>
        <d v="2019-08-13T00:00:00"/>
        <d v="2019-09-10T00:00:00"/>
        <d v="2019-10-29T00:00:00"/>
        <d v="2020-08-26T00:00:00"/>
        <d v="2019-12-11T00:00:00"/>
        <m/>
        <d v="2020-09-16T00:00:00"/>
        <d v="2020-10-28T00:00:00"/>
        <d v="2020-04-16T00:00:00"/>
        <d v="2020-09-23T00:00:00"/>
        <d v="2020-11-18T00:00:00"/>
        <d v="2020-06-03T00:00:00"/>
        <d v="2021-03-04T00:00:00"/>
        <d v="2021-03-10T00:00:00"/>
        <d v="2021-04-14T00:00:00"/>
        <d v="2021-04-15T00:00:00"/>
        <d v="2021-01-20T00:00:00"/>
        <d v="2021-10-27T00:00:00"/>
        <d v="2021-09-28T00:00:00"/>
        <d v="2020-11-03T00:00:00"/>
        <d v="2021-05-19T00:00:00"/>
        <d v="2021-02-07T00:00:00"/>
        <d v="2021-08-24T00:00:00"/>
        <d v="2021-03-02T00:00:00"/>
        <d v="2021-09-09T00:00:00"/>
        <d v="2021-10-13T00:00:00"/>
      </sharedItems>
    </cacheField>
    <cacheField name="¿Entró en Estudio?" numFmtId="0">
      <sharedItems containsString="0" containsBlank="1" containsNumber="1" containsInteger="1" minValue="0" maxValue="0"/>
    </cacheField>
    <cacheField name="En Estudio o Acuerdo al 31 de oct" numFmtId="0">
      <sharedItems containsString="0" containsBlank="1" containsNumber="1" containsInteger="1" minValue="1" maxValue="1"/>
    </cacheField>
    <cacheField name="Resuelta TDLC" numFmtId="0">
      <sharedItems containsNonDate="0" containsDate="1" containsString="0" containsBlank="1" minDate="2018-09-05T00:00:00" maxDate="2021-10-29T00:00:00" count="36">
        <d v="2018-09-05T00:00:00"/>
        <d v="2020-07-22T00:00:00"/>
        <d v="2019-07-24T00:00:00"/>
        <d v="2019-12-04T00:00:00"/>
        <d v="2020-03-12T00:00:00"/>
        <d v="2020-08-31T00:00:00"/>
        <d v="2019-12-05T00:00:00"/>
        <d v="2019-12-03T00:00:00"/>
        <d v="2020-04-20T00:00:00"/>
        <d v="2021-01-15T00:00:00"/>
        <d v="2020-04-07T00:00:00"/>
        <d v="2019-12-30T00:00:00"/>
        <d v="2020-10-29T00:00:00"/>
        <d v="2021-05-13T00:00:00"/>
        <d v="2020-04-19T00:00:00"/>
        <d v="2021-07-28T00:00:00"/>
        <d v="2021-09-21T00:00:00"/>
        <d v="2020-06-18T00:00:00"/>
        <m/>
        <d v="2021-05-26T00:00:00"/>
        <d v="2020-08-11T00:00:00"/>
        <d v="2021-09-09T00:00:00"/>
        <d v="2020-09-17T00:00:00"/>
        <d v="2020-09-25T00:00:00"/>
        <d v="2020-10-19T00:00:00"/>
        <d v="2020-11-18T00:00:00"/>
        <d v="2021-06-29T00:00:00"/>
        <d v="2020-12-24T00:00:00"/>
        <d v="2021-08-10T00:00:00"/>
        <d v="2021-03-18T00:00:00"/>
        <d v="2021-03-17T00:00:00"/>
        <d v="2021-07-12T00:00:00"/>
        <d v="2021-06-24T00:00:00"/>
        <d v="2021-08-25T00:00:00"/>
        <d v="2021-09-28T00:00:00"/>
        <d v="2021-10-28T00:00:00"/>
      </sharedItems>
    </cacheField>
    <cacheField name="Reclamada CS" numFmtId="0">
      <sharedItems containsDate="1" containsBlank="1" containsMixedTypes="1" minDate="1899-12-31T00:00:00" maxDate="2020-09-12T00:00:00"/>
    </cacheField>
    <cacheField name="Pendiente CS" numFmtId="0">
      <sharedItems containsString="0" containsBlank="1" containsNumber="1" containsInteger="1" minValue="0" maxValue="1"/>
    </cacheField>
    <cacheField name="Resolución CS" numFmtId="0">
      <sharedItems containsNonDate="0" containsDate="1" containsString="0" containsBlank="1" minDate="2019-12-27T00:00:00" maxDate="2021-03-2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ivia Aravena " refreshedDate="44571.527219444448" createdVersion="7" refreshedVersion="7" minRefreshableVersion="3" recordCount="64" xr:uid="{966DAB74-7D8E-4355-A746-CE91D1412005}">
  <cacheSource type="worksheet">
    <worksheetSource ref="A1:R65" sheet="BD No Contencioso" r:id="rId2"/>
  </cacheSource>
  <cacheFields count="18">
    <cacheField name="Tipo" numFmtId="0">
      <sharedItems count="5">
        <s v="No Contencioso"/>
        <s v="No Contencioso - ERN"/>
        <s v="No Contencioso -AE"/>
        <s v="No Contencioso -  AE"/>
        <s v="No Contencioso - AE"/>
      </sharedItems>
    </cacheField>
    <cacheField name="Causa" numFmtId="0">
      <sharedItems/>
    </cacheField>
    <cacheField name="Reingreso" numFmtId="0">
      <sharedItems containsBlank="1"/>
    </cacheField>
    <cacheField name="Año Ingreso" numFmtId="0">
      <sharedItems containsSemiMixedTypes="0" containsString="0" containsNumber="1" containsInteger="1" minValue="2016" maxValue="2021" count="5">
        <n v="2016"/>
        <n v="2018"/>
        <n v="2019"/>
        <n v="2020"/>
        <n v="2021"/>
      </sharedItems>
    </cacheField>
    <cacheField name="Fecha ingreso" numFmtId="14">
      <sharedItems containsSemiMixedTypes="0" containsNonDate="0" containsDate="1" containsString="0" minDate="2016-12-02T00:00:00" maxDate="2021-12-11T00:00:00"/>
    </cacheField>
    <cacheField name="Estado al 31 DIC 2021" numFmtId="0">
      <sharedItems count="7">
        <s v="Finalizada en TDLC - Finalizada en CS"/>
        <s v="Finalizada en TDLC"/>
        <s v="Finalizada en TDLC - En CS"/>
        <s v="En Estudio o Acuerdo"/>
        <s v="En Tramitación"/>
        <s v="Finalizada en TDLC "/>
        <s v="Finalizado en TDLC"/>
      </sharedItems>
    </cacheField>
    <cacheField name="Motivo fin TDLC" numFmtId="0">
      <sharedItems containsBlank="1" count="11">
        <s v="Resolución"/>
        <s v="Informe"/>
        <s v="No Proposición Normativa"/>
        <s v="Proposición Normativa"/>
        <s v="Acumulada"/>
        <s v="Rechaza AE"/>
        <s v="Aprueba AE"/>
        <s v="Inadmisibilidad"/>
        <m/>
        <s v="Desistimiento"/>
        <s v="Archivada"/>
      </sharedItems>
    </cacheField>
    <cacheField name="N° Res/Informe" numFmtId="0">
      <sharedItems containsString="0" containsBlank="1" containsNumber="1" containsInteger="1" minValue="15" maxValue="68"/>
    </cacheField>
    <cacheField name="Exhibición documentos" numFmtId="0">
      <sharedItems containsNonDate="0" containsString="0" containsBlank="1"/>
    </cacheField>
    <cacheField name="Auto de Prueba" numFmtId="0">
      <sharedItems containsNonDate="0" containsString="0" containsBlank="1"/>
    </cacheField>
    <cacheField name="Suspendida por Covid" numFmtId="0">
      <sharedItems containsNonDate="0" containsString="0" containsBlank="1"/>
    </cacheField>
    <cacheField name="Audiencia o Vista" numFmtId="0">
      <sharedItems containsNonDate="0" containsDate="1" containsString="0" containsBlank="1" minDate="2017-05-24T00:00:00" maxDate="2021-12-22T00:00:00"/>
    </cacheField>
    <cacheField name="¿Entró en Estudio?" numFmtId="0">
      <sharedItems containsString="0" containsBlank="1" containsNumber="1" containsInteger="1" minValue="0" maxValue="0"/>
    </cacheField>
    <cacheField name="En Estudio o Acuerdo al 31 de oct" numFmtId="0">
      <sharedItems containsString="0" containsBlank="1" containsNumber="1" containsInteger="1" minValue="1" maxValue="1"/>
    </cacheField>
    <cacheField name="Resuelta TDLC" numFmtId="0">
      <sharedItems containsNonDate="0" containsDate="1" containsString="0" containsBlank="1" minDate="2018-09-05T00:00:00" maxDate="2022-01-01T00:00:00" count="41">
        <d v="2018-09-05T00:00:00"/>
        <d v="2020-07-22T00:00:00"/>
        <d v="2019-07-24T00:00:00"/>
        <d v="2019-12-04T00:00:00"/>
        <d v="2020-03-12T00:00:00"/>
        <d v="2020-08-31T00:00:00"/>
        <d v="2019-12-05T00:00:00"/>
        <d v="2019-12-03T00:00:00"/>
        <d v="2020-04-20T00:00:00"/>
        <d v="2021-01-15T00:00:00"/>
        <d v="2020-04-07T00:00:00"/>
        <d v="2019-12-30T00:00:00"/>
        <d v="2020-10-29T00:00:00"/>
        <d v="2021-05-13T00:00:00"/>
        <d v="2020-04-19T00:00:00"/>
        <d v="2021-07-28T00:00:00"/>
        <d v="2021-09-21T00:00:00"/>
        <d v="2020-06-18T00:00:00"/>
        <d v="2021-12-31T00:00:00"/>
        <d v="2021-05-26T00:00:00"/>
        <d v="2020-08-11T00:00:00"/>
        <m/>
        <d v="2021-09-09T00:00:00"/>
        <d v="2021-12-14T00:00:00"/>
        <d v="2020-09-17T00:00:00"/>
        <d v="2020-09-25T00:00:00"/>
        <d v="2020-10-19T00:00:00"/>
        <d v="2020-11-18T00:00:00"/>
        <d v="2021-06-29T00:00:00"/>
        <d v="2020-12-24T00:00:00"/>
        <d v="2021-08-10T00:00:00"/>
        <d v="2021-03-18T00:00:00"/>
        <d v="2021-03-17T00:00:00"/>
        <d v="2021-07-12T00:00:00"/>
        <d v="2021-06-24T00:00:00"/>
        <d v="2020-10-26T00:00:00"/>
        <d v="2021-08-25T00:00:00"/>
        <d v="2021-09-28T00:00:00"/>
        <d v="2021-09-27T00:00:00"/>
        <d v="2021-10-28T00:00:00"/>
        <d v="2021-11-25T00:00:00"/>
      </sharedItems>
    </cacheField>
    <cacheField name="Reclamada CS" numFmtId="0">
      <sharedItems containsDate="1" containsString="0" containsBlank="1" containsMixedTypes="1" minDate="1899-12-31T00:00:00" maxDate="1899-12-31T04:01:03"/>
    </cacheField>
    <cacheField name="Pendiente CS" numFmtId="0">
      <sharedItems containsString="0" containsBlank="1" containsNumber="1" containsInteger="1" minValue="0" maxValue="1"/>
    </cacheField>
    <cacheField name="Resolución CS" numFmtId="0">
      <sharedItems containsNonDate="0" containsDate="1" containsString="0" containsBlank="1" minDate="2019-12-27T00:00:00" maxDate="2021-03-2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ivia Aravena " refreshedDate="44622.696961111113" createdVersion="7" refreshedVersion="7" minRefreshableVersion="3" recordCount="88" xr:uid="{972EA6CB-140A-471B-802C-FD4BEDA73AA8}">
  <cacheSource type="worksheet">
    <worksheetSource ref="A1:N89" sheet="BD Contencioso" r:id="rId2"/>
  </cacheSource>
  <cacheFields count="19">
    <cacheField name="Tipo" numFmtId="0">
      <sharedItems count="3">
        <s v="Contenciosa"/>
        <s v="Contenciosa - CIP"/>
        <s v="Contenciosa - Prejudicial"/>
      </sharedItems>
    </cacheField>
    <cacheField name="Causa" numFmtId="0">
      <sharedItems/>
    </cacheField>
    <cacheField name="Reingreso" numFmtId="0">
      <sharedItems containsBlank="1"/>
    </cacheField>
    <cacheField name="Año Ingreso" numFmtId="0">
      <sharedItems containsSemiMixedTypes="0" containsString="0" containsNumber="1" containsInteger="1" minValue="2015" maxValue="2021"/>
    </cacheField>
    <cacheField name="Fecha ingreso" numFmtId="14">
      <sharedItems containsSemiMixedTypes="0" containsNonDate="0" containsDate="1" containsString="0" minDate="2015-01-27T00:00:00" maxDate="2021-12-28T00:00:00"/>
    </cacheField>
    <cacheField name="Estado al 31 DIC " numFmtId="0">
      <sharedItems/>
    </cacheField>
    <cacheField name="Motivo fin TDLC" numFmtId="0">
      <sharedItems containsBlank="1" count="13">
        <s v="Sentencia"/>
        <m/>
        <s v="ARCHIVAR (FA)"/>
        <s v="Archivada"/>
        <s v="tiene cuaderno incidental"/>
        <s v="Desistimiento"/>
        <s v="Inadmisibilidad"/>
        <s v="Fin Medida"/>
        <s v="Conciliación"/>
        <s v="Inadmisibilidad, TDLC carece de competencia"/>
        <s v="Acumulada a CIP 05"/>
        <s v="Acumulada a C 413-20"/>
        <s v="Acumulada a C 411-20"/>
      </sharedItems>
    </cacheField>
    <cacheField name="N° Sentencia" numFmtId="0">
      <sharedItems containsString="0" containsBlank="1" containsNumber="1" containsInteger="1" minValue="159" maxValue="178"/>
    </cacheField>
    <cacheField name="Exhibición documentos" numFmtId="0">
      <sharedItems containsString="0" containsBlank="1" containsNumber="1" containsInteger="1" minValue="1" maxValue="8"/>
    </cacheField>
    <cacheField name="Auto de Prueba" numFmtId="0">
      <sharedItems containsNonDate="0" containsDate="1" containsString="0" containsBlank="1" minDate="2016-03-03T00:00:00" maxDate="2021-07-08T00:00:00"/>
    </cacheField>
    <cacheField name="Audiencia o Vista" numFmtId="0">
      <sharedItems containsNonDate="0" containsDate="1" containsString="0" containsBlank="1" minDate="2017-03-07T00:00:00" maxDate="2021-12-01T00:00:00"/>
    </cacheField>
    <cacheField name="¿Entró en Estudio?" numFmtId="0">
      <sharedItems containsString="0" containsBlank="1" containsNumber="1" containsInteger="1" minValue="1" maxValue="1"/>
    </cacheField>
    <cacheField name="En Estudio o Acuerdo al 31 de dic" numFmtId="0">
      <sharedItems containsString="0" containsBlank="1" containsNumber="1" containsInteger="1" minValue="0" maxValue="1"/>
    </cacheField>
    <cacheField name="Resuelta TDLC" numFmtId="0">
      <sharedItems containsNonDate="0" containsDate="1" containsString="0" containsBlank="1" minDate="2017-11-09T00:00:00" maxDate="2021-12-31T00:00:00" count="53">
        <d v="2019-04-24T00:00:00"/>
        <d v="2017-12-28T00:00:00"/>
        <d v="2019-02-28T00:00:00"/>
        <d v="2018-06-19T00:00:00"/>
        <d v="2018-11-08T00:00:00"/>
        <d v="2017-11-09T00:00:00"/>
        <d v="2021-03-15T00:00:00"/>
        <d v="2020-01-08T00:00:00"/>
        <d v="2020-08-21T00:00:00"/>
        <d v="2019-03-07T00:00:00"/>
        <d v="2018-09-28T00:00:00"/>
        <d v="2020-06-25T00:00:00"/>
        <m/>
        <d v="2021-11-15T00:00:00"/>
        <d v="2020-12-21T00:00:00"/>
        <d v="2021-09-30T00:00:00"/>
        <d v="2021-07-12T00:00:00"/>
        <d v="2020-02-27T00:00:00"/>
        <d v="2019-12-26T00:00:00"/>
        <d v="2020-01-13T00:00:00"/>
        <d v="2020-04-07T00:00:00"/>
        <d v="2021-03-20T00:00:00"/>
        <d v="2020-09-03T00:00:00"/>
        <d v="2020-07-06T00:00:00"/>
        <d v="2020-02-13T00:00:00"/>
        <d v="2020-04-29T00:00:00"/>
        <d v="2020-03-25T00:00:00"/>
        <d v="2020-04-20T00:00:00"/>
        <d v="2020-05-27T00:00:00"/>
        <d v="2021-01-08T00:00:00"/>
        <d v="2021-09-01T00:00:00"/>
        <d v="2021-08-04T00:00:00"/>
        <d v="2020-08-11T00:00:00"/>
        <d v="2021-02-04T00:00:00"/>
        <d v="2020-10-21T00:00:00"/>
        <d v="2021-11-03T00:00:00"/>
        <d v="2020-11-17T00:00:00"/>
        <d v="2021-02-02T00:00:00"/>
        <d v="2021-02-15T00:00:00"/>
        <d v="2020-12-23T00:00:00"/>
        <d v="2021-06-24T00:00:00"/>
        <d v="2021-01-26T00:00:00"/>
        <d v="2021-12-30T00:00:00"/>
        <d v="2021-08-23T00:00:00"/>
        <d v="2021-03-16T00:00:00"/>
        <d v="2021-03-17T00:00:00"/>
        <d v="2021-07-15T00:00:00"/>
        <d v="2021-09-27T00:00:00"/>
        <d v="2021-11-02T00:00:00"/>
        <d v="2021-07-08T00:00:00"/>
        <d v="2021-08-11T00:00:00"/>
        <d v="2021-10-07T00:00:00"/>
        <d v="2021-10-18T00:00:00"/>
      </sharedItems>
      <fieldGroup par="18" base="13">
        <rangePr groupBy="months" startDate="2017-11-09T00:00:00" endDate="2021-12-31T00:00:00"/>
        <groupItems count="14">
          <s v="(en blanco)"/>
          <s v="ene"/>
          <s v="feb"/>
          <s v="mar"/>
          <s v="abr"/>
          <s v="may"/>
          <s v="jun"/>
          <s v="jul"/>
          <s v="ago"/>
          <s v="sept"/>
          <s v="oct"/>
          <s v="nov"/>
          <s v="dic"/>
          <s v="&gt;31-12-2021"/>
        </groupItems>
      </fieldGroup>
    </cacheField>
    <cacheField name="Reclamada CS" numFmtId="0">
      <sharedItems containsString="0" containsBlank="1" containsNumber="1" containsInteger="1" minValue="0" maxValue="1"/>
    </cacheField>
    <cacheField name="Resolución CS" numFmtId="0">
      <sharedItems containsNonDate="0" containsDate="1" containsString="0" containsBlank="1" minDate="2019-12-05T00:00:00" maxDate="2020-10-17T00:00:00"/>
    </cacheField>
    <cacheField name="Días TDLC" numFmtId="0">
      <sharedItems containsString="0" containsBlank="1" containsNumber="1" containsInteger="1" minValue="59" maxValue="436"/>
    </cacheField>
    <cacheField name="Trimestres" numFmtId="0" databaseField="0">
      <fieldGroup base="13">
        <rangePr groupBy="quarters" startDate="2017-11-09T00:00:00" endDate="2021-12-31T00:00:00"/>
        <groupItems count="6">
          <s v="&lt;09-11-2017"/>
          <s v="Trim.1"/>
          <s v="Trim.2"/>
          <s v="Trim.3"/>
          <s v="Trim.4"/>
          <s v="&gt;31-12-2021"/>
        </groupItems>
      </fieldGroup>
    </cacheField>
    <cacheField name="Años" numFmtId="0" databaseField="0">
      <fieldGroup base="13">
        <rangePr groupBy="years" startDate="2017-11-09T00:00:00" endDate="2021-12-31T00:00:00"/>
        <groupItems count="7">
          <s v="&lt;09-11-2017"/>
          <s v="2017"/>
          <s v="2018"/>
          <s v="2019"/>
          <s v="2020"/>
          <s v="2021"/>
          <s v="&gt;31-12-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s v="NC 435-16"/>
    <x v="0"/>
    <d v="2016-12-02T00:00:00"/>
    <x v="0"/>
    <x v="0"/>
    <m/>
    <m/>
    <m/>
    <d v="2017-05-24T00:00:00"/>
    <m/>
    <m/>
    <x v="0"/>
    <d v="2018-09-21T00:00:00"/>
    <n v="0"/>
    <d v="2019-12-27T00:00:00"/>
  </r>
  <r>
    <x v="0"/>
    <s v="NC 444-18"/>
    <x v="1"/>
    <d v="2018-02-01T00:00:00"/>
    <x v="1"/>
    <x v="1"/>
    <m/>
    <m/>
    <m/>
    <d v="2019-06-19T00:00:00"/>
    <n v="0"/>
    <n v="0"/>
    <x v="1"/>
    <m/>
    <m/>
    <m/>
  </r>
  <r>
    <x v="1"/>
    <s v="ERN 25-18"/>
    <x v="1"/>
    <d v="2018-08-16T00:00:00"/>
    <x v="0"/>
    <x v="2"/>
    <m/>
    <m/>
    <m/>
    <d v="2019-03-20T00:00:00"/>
    <m/>
    <m/>
    <x v="2"/>
    <d v="2019-08-05T00:00:00"/>
    <n v="0"/>
    <d v="2020-09-10T00:00:00"/>
  </r>
  <r>
    <x v="0"/>
    <s v="NC 448-18"/>
    <x v="1"/>
    <d v="2018-10-03T00:00:00"/>
    <x v="1"/>
    <x v="0"/>
    <m/>
    <m/>
    <m/>
    <d v="2019-05-28T00:00:00"/>
    <n v="0"/>
    <n v="0"/>
    <x v="3"/>
    <d v="2019-12-17T00:00:00"/>
    <n v="0"/>
    <d v="2020-07-13T00:00:00"/>
  </r>
  <r>
    <x v="0"/>
    <s v="NC 448-18"/>
    <x v="1"/>
    <d v="2018-10-03T00:00:00"/>
    <x v="0"/>
    <x v="0"/>
    <m/>
    <m/>
    <m/>
    <d v="2019-05-28T00:00:00"/>
    <m/>
    <m/>
    <x v="3"/>
    <d v="2019-12-17T00:00:00"/>
    <n v="0"/>
    <d v="2020-07-13T00:00:00"/>
  </r>
  <r>
    <x v="1"/>
    <s v="ERN 26-18"/>
    <x v="1"/>
    <d v="2018-11-13T00:00:00"/>
    <x v="1"/>
    <x v="3"/>
    <m/>
    <m/>
    <m/>
    <d v="2019-08-28T00:00:00"/>
    <n v="0"/>
    <n v="0"/>
    <x v="4"/>
    <m/>
    <m/>
    <m/>
  </r>
  <r>
    <x v="0"/>
    <s v="NC 449-18"/>
    <x v="1"/>
    <d v="2018-11-20T00:00:00"/>
    <x v="2"/>
    <x v="0"/>
    <m/>
    <m/>
    <m/>
    <d v="2019-08-07T00:00:00"/>
    <n v="0"/>
    <n v="0"/>
    <x v="5"/>
    <d v="2020-09-11T00:00:00"/>
    <n v="1"/>
    <m/>
  </r>
  <r>
    <x v="0"/>
    <s v="NC 450-18"/>
    <x v="1"/>
    <d v="2018-12-10T00:00:00"/>
    <x v="1"/>
    <x v="0"/>
    <m/>
    <m/>
    <m/>
    <d v="2019-08-13T00:00:00"/>
    <n v="0"/>
    <n v="0"/>
    <x v="6"/>
    <m/>
    <m/>
    <m/>
  </r>
  <r>
    <x v="0"/>
    <s v="NC 453-19"/>
    <x v="2"/>
    <d v="2019-03-07T00:00:00"/>
    <x v="1"/>
    <x v="0"/>
    <m/>
    <m/>
    <m/>
    <d v="2019-09-10T00:00:00"/>
    <n v="0"/>
    <n v="0"/>
    <x v="7"/>
    <m/>
    <m/>
    <m/>
  </r>
  <r>
    <x v="0"/>
    <s v="NC 454-19"/>
    <x v="2"/>
    <d v="2019-04-09T00:00:00"/>
    <x v="1"/>
    <x v="1"/>
    <m/>
    <m/>
    <m/>
    <d v="2019-10-29T00:00:00"/>
    <n v="0"/>
    <n v="0"/>
    <x v="8"/>
    <m/>
    <m/>
    <m/>
  </r>
  <r>
    <x v="0"/>
    <s v="NC 455-19"/>
    <x v="2"/>
    <d v="2019-04-09T00:00:00"/>
    <x v="1"/>
    <x v="1"/>
    <m/>
    <m/>
    <m/>
    <d v="2019-10-29T00:00:00"/>
    <n v="0"/>
    <n v="0"/>
    <x v="8"/>
    <m/>
    <m/>
    <m/>
  </r>
  <r>
    <x v="0"/>
    <s v="NC 456-19"/>
    <x v="2"/>
    <d v="2019-04-09T00:00:00"/>
    <x v="1"/>
    <x v="1"/>
    <m/>
    <m/>
    <m/>
    <d v="2019-10-29T00:00:00"/>
    <n v="0"/>
    <n v="0"/>
    <x v="8"/>
    <m/>
    <m/>
    <m/>
  </r>
  <r>
    <x v="0"/>
    <s v="NC 457-19"/>
    <x v="2"/>
    <d v="2019-07-29T00:00:00"/>
    <x v="3"/>
    <x v="4"/>
    <m/>
    <m/>
    <m/>
    <d v="2020-08-26T00:00:00"/>
    <n v="1"/>
    <n v="1"/>
    <x v="9"/>
    <m/>
    <m/>
    <m/>
  </r>
  <r>
    <x v="0"/>
    <s v="NC 458-19"/>
    <x v="2"/>
    <d v="2019-08-06T00:00:00"/>
    <x v="1"/>
    <x v="0"/>
    <m/>
    <m/>
    <m/>
    <d v="2019-12-11T00:00:00"/>
    <n v="1"/>
    <n v="0"/>
    <x v="10"/>
    <m/>
    <m/>
    <m/>
  </r>
  <r>
    <x v="0"/>
    <s v="NC 459-19"/>
    <x v="2"/>
    <d v="2019-08-20T00:00:00"/>
    <x v="1"/>
    <x v="5"/>
    <m/>
    <m/>
    <m/>
    <m/>
    <n v="0"/>
    <n v="0"/>
    <x v="11"/>
    <m/>
    <m/>
    <m/>
  </r>
  <r>
    <x v="0"/>
    <s v="NC 460-19"/>
    <x v="2"/>
    <d v="2019-08-27T00:00:00"/>
    <x v="1"/>
    <x v="1"/>
    <m/>
    <m/>
    <m/>
    <d v="2020-09-16T00:00:00"/>
    <n v="1"/>
    <n v="0"/>
    <x v="12"/>
    <m/>
    <m/>
    <m/>
  </r>
  <r>
    <x v="0"/>
    <s v="NC 461-19"/>
    <x v="2"/>
    <d v="2019-10-09T00:00:00"/>
    <x v="3"/>
    <x v="4"/>
    <m/>
    <m/>
    <m/>
    <d v="2020-10-28T00:00:00"/>
    <n v="1"/>
    <n v="1"/>
    <x v="9"/>
    <m/>
    <m/>
    <m/>
  </r>
  <r>
    <x v="2"/>
    <s v="AE 17-20"/>
    <x v="3"/>
    <d v="2020-04-07T00:00:00"/>
    <x v="1"/>
    <x v="6"/>
    <m/>
    <m/>
    <m/>
    <d v="2020-04-16T00:00:00"/>
    <n v="1"/>
    <n v="0"/>
    <x v="13"/>
    <m/>
    <m/>
    <m/>
  </r>
  <r>
    <x v="0"/>
    <s v="NC 462-20"/>
    <x v="3"/>
    <d v="2020-04-15T00:00:00"/>
    <x v="3"/>
    <x v="4"/>
    <m/>
    <m/>
    <m/>
    <d v="2020-09-23T00:00:00"/>
    <n v="1"/>
    <n v="1"/>
    <x v="9"/>
    <m/>
    <m/>
    <m/>
  </r>
  <r>
    <x v="0"/>
    <s v="NC 463-20"/>
    <x v="3"/>
    <d v="2020-05-13T00:00:00"/>
    <x v="3"/>
    <x v="4"/>
    <m/>
    <m/>
    <m/>
    <d v="2020-11-18T00:00:00"/>
    <n v="1"/>
    <n v="1"/>
    <x v="9"/>
    <m/>
    <m/>
    <m/>
  </r>
  <r>
    <x v="2"/>
    <s v="AE 18-20"/>
    <x v="3"/>
    <d v="2020-05-13T00:00:00"/>
    <x v="1"/>
    <x v="7"/>
    <m/>
    <m/>
    <m/>
    <d v="2020-06-03T00:00:00"/>
    <n v="1"/>
    <n v="0"/>
    <x v="14"/>
    <m/>
    <m/>
    <m/>
  </r>
  <r>
    <x v="0"/>
    <s v="NC 464-20"/>
    <x v="3"/>
    <d v="2020-05-19T00:00:00"/>
    <x v="4"/>
    <x v="4"/>
    <m/>
    <m/>
    <m/>
    <m/>
    <n v="0"/>
    <n v="0"/>
    <x v="9"/>
    <m/>
    <m/>
    <m/>
  </r>
  <r>
    <x v="0"/>
    <s v="NC 465-20"/>
    <x v="3"/>
    <d v="2020-05-23T00:00:00"/>
    <x v="4"/>
    <x v="4"/>
    <m/>
    <m/>
    <m/>
    <m/>
    <n v="0"/>
    <n v="0"/>
    <x v="9"/>
    <m/>
    <m/>
    <m/>
  </r>
  <r>
    <x v="0"/>
    <s v="NC 466-20"/>
    <x v="3"/>
    <d v="2020-06-15T00:00:00"/>
    <x v="2"/>
    <x v="8"/>
    <m/>
    <m/>
    <m/>
    <m/>
    <n v="0"/>
    <n v="0"/>
    <x v="15"/>
    <s v="se reclamó la resolucion inicio"/>
    <m/>
    <m/>
  </r>
  <r>
    <x v="0"/>
    <s v="NC 468-20"/>
    <x v="3"/>
    <d v="2020-07-17T00:00:00"/>
    <x v="4"/>
    <x v="4"/>
    <m/>
    <m/>
    <m/>
    <m/>
    <n v="0"/>
    <n v="0"/>
    <x v="9"/>
    <m/>
    <m/>
    <m/>
  </r>
  <r>
    <x v="0"/>
    <s v="NC 469-20"/>
    <x v="3"/>
    <d v="2020-08-10T00:00:00"/>
    <x v="4"/>
    <x v="4"/>
    <m/>
    <m/>
    <m/>
    <m/>
    <n v="0"/>
    <n v="0"/>
    <x v="9"/>
    <m/>
    <m/>
    <m/>
  </r>
  <r>
    <x v="0"/>
    <s v="NC 470-20"/>
    <x v="3"/>
    <d v="2020-08-12T00:00:00"/>
    <x v="4"/>
    <x v="4"/>
    <m/>
    <m/>
    <m/>
    <m/>
    <n v="0"/>
    <n v="0"/>
    <x v="9"/>
    <m/>
    <m/>
    <m/>
  </r>
  <r>
    <x v="0"/>
    <s v="NC 471-20"/>
    <x v="3"/>
    <d v="2020-09-04T00:00:00"/>
    <x v="2"/>
    <x v="8"/>
    <m/>
    <m/>
    <m/>
    <m/>
    <n v="0"/>
    <n v="0"/>
    <x v="16"/>
    <s v="se reclamó la resolucion inicio"/>
    <m/>
    <m/>
  </r>
  <r>
    <x v="0"/>
    <s v="NC 472-20"/>
    <x v="3"/>
    <d v="2020-09-09T00:00:00"/>
    <x v="1"/>
    <x v="8"/>
    <m/>
    <m/>
    <m/>
    <m/>
    <n v="0"/>
    <n v="0"/>
    <x v="17"/>
    <n v="0"/>
    <m/>
    <m/>
  </r>
  <r>
    <x v="0"/>
    <s v="NC 474-20"/>
    <x v="3"/>
    <d v="2020-09-25T00:00:00"/>
    <x v="4"/>
    <x v="4"/>
    <m/>
    <m/>
    <m/>
    <m/>
    <n v="0"/>
    <n v="0"/>
    <x v="9"/>
    <m/>
    <m/>
    <m/>
  </r>
  <r>
    <x v="0"/>
    <s v="NC 475-20"/>
    <x v="3"/>
    <d v="2020-09-29T00:00:00"/>
    <x v="1"/>
    <x v="8"/>
    <m/>
    <m/>
    <m/>
    <m/>
    <n v="0"/>
    <n v="0"/>
    <x v="18"/>
    <m/>
    <m/>
    <m/>
  </r>
  <r>
    <x v="0"/>
    <s v="NC 477-20"/>
    <x v="3"/>
    <d v="2020-10-01T00:00:00"/>
    <x v="4"/>
    <x v="4"/>
    <m/>
    <m/>
    <m/>
    <m/>
    <n v="0"/>
    <n v="0"/>
    <x v="9"/>
    <m/>
    <m/>
    <m/>
  </r>
  <r>
    <x v="0"/>
    <s v="NC 478-20"/>
    <x v="3"/>
    <d v="2020-10-02T00:00:00"/>
    <x v="2"/>
    <x v="8"/>
    <m/>
    <m/>
    <m/>
    <m/>
    <n v="0"/>
    <n v="0"/>
    <x v="19"/>
    <s v="se reclamó la resolucion inicio"/>
    <m/>
    <m/>
  </r>
  <r>
    <x v="2"/>
    <s v="AE 19-20"/>
    <x v="3"/>
    <d v="2020-10-07T00:00:00"/>
    <x v="1"/>
    <x v="7"/>
    <m/>
    <m/>
    <m/>
    <m/>
    <n v="0"/>
    <n v="0"/>
    <x v="20"/>
    <m/>
    <m/>
    <m/>
  </r>
  <r>
    <x v="0"/>
    <s v="NC 480-20"/>
    <x v="3"/>
    <d v="2020-10-28T00:00:00"/>
    <x v="4"/>
    <x v="4"/>
    <m/>
    <m/>
    <m/>
    <m/>
    <n v="0"/>
    <n v="0"/>
    <x v="9"/>
    <m/>
    <m/>
    <m/>
  </r>
  <r>
    <x v="0"/>
    <s v="NC 481-20"/>
    <x v="3"/>
    <d v="2020-10-31T00:00:00"/>
    <x v="4"/>
    <x v="4"/>
    <m/>
    <m/>
    <m/>
    <m/>
    <n v="0"/>
    <n v="0"/>
    <x v="9"/>
    <m/>
    <m/>
    <m/>
  </r>
  <r>
    <x v="0"/>
    <s v="NC 482-20"/>
    <x v="3"/>
    <d v="2020-11-24T00:00:00"/>
    <x v="1"/>
    <x v="8"/>
    <m/>
    <m/>
    <m/>
    <m/>
    <m/>
    <n v="0"/>
    <x v="21"/>
    <m/>
    <m/>
    <m/>
  </r>
  <r>
    <x v="0"/>
    <s v="NC 483-20"/>
    <x v="3"/>
    <d v="2020-12-03T00:00:00"/>
    <x v="4"/>
    <x v="4"/>
    <m/>
    <m/>
    <m/>
    <m/>
    <m/>
    <m/>
    <x v="9"/>
    <m/>
    <m/>
    <m/>
  </r>
  <r>
    <x v="0"/>
    <s v="NC 484-20"/>
    <x v="3"/>
    <d v="2020-12-21T00:00:00"/>
    <x v="4"/>
    <x v="4"/>
    <m/>
    <m/>
    <m/>
    <m/>
    <m/>
    <m/>
    <x v="9"/>
    <m/>
    <m/>
    <m/>
  </r>
  <r>
    <x v="2"/>
    <s v="AE 20-20"/>
    <x v="3"/>
    <d v="2020-12-11T00:00:00"/>
    <x v="4"/>
    <x v="4"/>
    <m/>
    <m/>
    <m/>
    <m/>
    <m/>
    <m/>
    <x v="9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  <s v="C 292-15"/>
    <x v="0"/>
    <d v="2015-01-27T00:00:00"/>
    <x v="0"/>
    <x v="0"/>
    <m/>
    <d v="2016-08-30T00:00:00"/>
    <m/>
    <d v="2018-03-07T00:00:00"/>
    <m/>
    <m/>
    <x v="0"/>
    <n v="1"/>
    <n v="0"/>
    <d v="2020-08-14T00:00:00"/>
  </r>
  <r>
    <x v="0"/>
    <s v="C 299-15"/>
    <x v="0"/>
    <d v="2015-10-27T00:00:00"/>
    <x v="0"/>
    <x v="0"/>
    <m/>
    <d v="2016-03-03T00:00:00"/>
    <m/>
    <d v="2017-03-07T00:00:00"/>
    <m/>
    <m/>
    <x v="1"/>
    <n v="1"/>
    <n v="0"/>
    <d v="2020-01-06T00:00:00"/>
  </r>
  <r>
    <x v="0"/>
    <s v="C 304-16"/>
    <x v="1"/>
    <d v="2016-01-06T00:00:00"/>
    <x v="0"/>
    <x v="0"/>
    <m/>
    <d v="2016-10-20T00:00:00"/>
    <m/>
    <d v="2017-12-19T00:00:00"/>
    <m/>
    <m/>
    <x v="2"/>
    <n v="1"/>
    <n v="0"/>
    <d v="2020-04-08T00:00:00"/>
  </r>
  <r>
    <x v="0"/>
    <s v="C 305-16"/>
    <x v="1"/>
    <d v="2016-01-25T00:00:00"/>
    <x v="0"/>
    <x v="0"/>
    <m/>
    <d v="2016-07-20T00:00:00"/>
    <m/>
    <d v="2017-08-22T00:00:00"/>
    <m/>
    <m/>
    <x v="3"/>
    <n v="1"/>
    <n v="0"/>
    <d v="2019-12-05T00:00:00"/>
  </r>
  <r>
    <x v="0"/>
    <s v="C 312-16"/>
    <x v="1"/>
    <d v="2016-08-03T00:00:00"/>
    <x v="0"/>
    <x v="0"/>
    <m/>
    <d v="2017-01-12T00:00:00"/>
    <m/>
    <d v="2018-01-24T00:00:00"/>
    <m/>
    <m/>
    <x v="4"/>
    <n v="1"/>
    <n v="0"/>
    <d v="2020-01-27T00:00:00"/>
  </r>
  <r>
    <x v="0"/>
    <s v="C 315-16"/>
    <x v="1"/>
    <d v="2016-09-28T00:00:00"/>
    <x v="0"/>
    <x v="0"/>
    <m/>
    <d v="2017-01-05T00:00:00"/>
    <m/>
    <d v="2017-09-06T00:00:00"/>
    <m/>
    <m/>
    <x v="5"/>
    <n v="1"/>
    <n v="0"/>
    <d v="2020-02-24T00:00:00"/>
  </r>
  <r>
    <x v="0"/>
    <s v="C 319-17"/>
    <x v="2"/>
    <d v="2017-03-09T00:00:00"/>
    <x v="1"/>
    <x v="1"/>
    <m/>
    <d v="2019-08-26T00:00:00"/>
    <n v="0"/>
    <d v="2020-08-05T00:00:00"/>
    <n v="1"/>
    <n v="1"/>
    <x v="6"/>
    <m/>
    <n v="0"/>
    <m/>
  </r>
  <r>
    <x v="0"/>
    <s v="C 321-17"/>
    <x v="2"/>
    <d v="2017-07-07T00:00:00"/>
    <x v="0"/>
    <x v="0"/>
    <m/>
    <d v="2017-12-27T00:00:00"/>
    <m/>
    <d v="2019-03-06T00:00:00"/>
    <m/>
    <m/>
    <x v="7"/>
    <n v="1"/>
    <n v="0"/>
    <d v="2020-10-16T00:00:00"/>
  </r>
  <r>
    <x v="0"/>
    <s v="C 323-17"/>
    <x v="2"/>
    <d v="2017-07-12T00:00:00"/>
    <x v="2"/>
    <x v="0"/>
    <m/>
    <m/>
    <m/>
    <m/>
    <m/>
    <m/>
    <x v="8"/>
    <n v="1"/>
    <n v="1"/>
    <m/>
  </r>
  <r>
    <x v="0"/>
    <s v="C 332-17"/>
    <x v="2"/>
    <d v="2017-11-07T00:00:00"/>
    <x v="0"/>
    <x v="0"/>
    <m/>
    <d v="2018-02-22T00:00:00"/>
    <m/>
    <d v="2018-11-15T00:00:00"/>
    <m/>
    <m/>
    <x v="9"/>
    <n v="1"/>
    <n v="0"/>
    <d v="2020-01-27T00:00:00"/>
  </r>
  <r>
    <x v="0"/>
    <s v="C 333-17"/>
    <x v="2"/>
    <d v="2017-11-20T00:00:00"/>
    <x v="0"/>
    <x v="0"/>
    <m/>
    <d v="2018-02-07T00:00:00"/>
    <m/>
    <d v="2018-07-31T00:00:00"/>
    <m/>
    <m/>
    <x v="10"/>
    <n v="1"/>
    <n v="0"/>
    <d v="2020-06-08T00:00:00"/>
  </r>
  <r>
    <x v="0"/>
    <s v="C 335-17"/>
    <x v="2"/>
    <d v="2017-11-28T00:00:00"/>
    <x v="0"/>
    <x v="0"/>
    <m/>
    <d v="2018-04-05T00:00:00"/>
    <m/>
    <d v="2018-11-21T00:00:00"/>
    <m/>
    <m/>
    <x v="9"/>
    <n v="1"/>
    <n v="0"/>
    <d v="2020-10-05T00:00:00"/>
  </r>
  <r>
    <x v="0"/>
    <s v="C 343-18"/>
    <x v="3"/>
    <d v="2018-02-23T00:00:00"/>
    <x v="2"/>
    <x v="0"/>
    <m/>
    <m/>
    <m/>
    <m/>
    <m/>
    <m/>
    <x v="11"/>
    <n v="1"/>
    <n v="1"/>
    <m/>
  </r>
  <r>
    <x v="0"/>
    <s v="C 349-18"/>
    <x v="3"/>
    <d v="2018-04-25T00:00:00"/>
    <x v="3"/>
    <x v="1"/>
    <m/>
    <d v="2018-12-13T00:00:00"/>
    <m/>
    <m/>
    <m/>
    <m/>
    <x v="6"/>
    <m/>
    <n v="0"/>
    <m/>
  </r>
  <r>
    <x v="0"/>
    <s v="C 358-18"/>
    <x v="3"/>
    <d v="2018-07-18T00:00:00"/>
    <x v="1"/>
    <x v="1"/>
    <n v="3"/>
    <d v="2019-03-26T00:00:00"/>
    <m/>
    <d v="2020-11-25T00:00:00"/>
    <n v="1"/>
    <n v="1"/>
    <x v="6"/>
    <m/>
    <n v="0"/>
    <m/>
  </r>
  <r>
    <x v="0"/>
    <s v="C 359-18"/>
    <x v="3"/>
    <d v="2018-09-06T00:00:00"/>
    <x v="1"/>
    <x v="1"/>
    <m/>
    <d v="2019-04-02T00:00:00"/>
    <m/>
    <d v="2020-11-30T00:00:00"/>
    <n v="1"/>
    <n v="1"/>
    <x v="6"/>
    <m/>
    <n v="0"/>
    <m/>
  </r>
  <r>
    <x v="0"/>
    <s v="C 361-18"/>
    <x v="3"/>
    <d v="2018-09-26T00:00:00"/>
    <x v="4"/>
    <x v="0"/>
    <n v="2"/>
    <d v="2019-06-20T00:00:00"/>
    <n v="0"/>
    <d v="2020-07-22T00:00:00"/>
    <n v="1"/>
    <n v="1"/>
    <x v="12"/>
    <m/>
    <n v="0"/>
    <m/>
  </r>
  <r>
    <x v="0"/>
    <s v="C 362-18"/>
    <x v="3"/>
    <d v="2018-10-24T00:00:00"/>
    <x v="5"/>
    <x v="1"/>
    <m/>
    <m/>
    <m/>
    <m/>
    <m/>
    <m/>
    <x v="6"/>
    <m/>
    <n v="0"/>
    <m/>
  </r>
  <r>
    <x v="0"/>
    <s v="C 363-18"/>
    <x v="3"/>
    <d v="2018-10-30T00:00:00"/>
    <x v="3"/>
    <x v="1"/>
    <n v="8"/>
    <d v="2019-06-13T00:00:00"/>
    <m/>
    <m/>
    <m/>
    <m/>
    <x v="6"/>
    <m/>
    <n v="0"/>
    <m/>
  </r>
  <r>
    <x v="0"/>
    <s v="C 364-18"/>
    <x v="3"/>
    <d v="2018-11-14T00:00:00"/>
    <x v="5"/>
    <x v="1"/>
    <m/>
    <d v="2019-04-02T00:00:00"/>
    <m/>
    <m/>
    <m/>
    <m/>
    <x v="6"/>
    <m/>
    <n v="0"/>
    <m/>
  </r>
  <r>
    <x v="0"/>
    <s v="C 373-19"/>
    <x v="4"/>
    <d v="2019-04-02T00:00:00"/>
    <x v="5"/>
    <x v="1"/>
    <m/>
    <m/>
    <m/>
    <m/>
    <m/>
    <m/>
    <x v="6"/>
    <m/>
    <n v="0"/>
    <m/>
  </r>
  <r>
    <x v="0"/>
    <s v="C 374-19"/>
    <x v="4"/>
    <d v="2019-04-22T00:00:00"/>
    <x v="3"/>
    <x v="2"/>
    <m/>
    <d v="2020-04-08T00:00:00"/>
    <m/>
    <m/>
    <m/>
    <m/>
    <x v="6"/>
    <m/>
    <n v="0"/>
    <m/>
  </r>
  <r>
    <x v="0"/>
    <s v="C 375-19"/>
    <x v="4"/>
    <d v="2019-05-17T00:00:00"/>
    <x v="4"/>
    <x v="3"/>
    <m/>
    <d v="2020-02-03T00:00:00"/>
    <m/>
    <m/>
    <m/>
    <m/>
    <x v="13"/>
    <m/>
    <n v="0"/>
    <m/>
  </r>
  <r>
    <x v="1"/>
    <s v="CIP 02-19"/>
    <x v="4"/>
    <d v="2019-06-10T00:00:00"/>
    <x v="6"/>
    <x v="4"/>
    <m/>
    <m/>
    <m/>
    <m/>
    <m/>
    <m/>
    <x v="14"/>
    <n v="1"/>
    <n v="0"/>
    <d v="2020-07-31T00:00:00"/>
  </r>
  <r>
    <x v="0"/>
    <s v="C 376-19"/>
    <x v="4"/>
    <d v="2019-06-11T00:00:00"/>
    <x v="3"/>
    <x v="1"/>
    <m/>
    <d v="2019-09-12T00:00:00"/>
    <m/>
    <m/>
    <m/>
    <m/>
    <x v="6"/>
    <m/>
    <n v="0"/>
    <m/>
  </r>
  <r>
    <x v="0"/>
    <s v="C 377-19"/>
    <x v="4"/>
    <d v="2019-06-13T00:00:00"/>
    <x v="3"/>
    <x v="1"/>
    <m/>
    <d v="2020-01-16T00:00:00"/>
    <m/>
    <m/>
    <m/>
    <m/>
    <x v="6"/>
    <m/>
    <n v="0"/>
    <m/>
  </r>
  <r>
    <x v="0"/>
    <s v="C 379-19"/>
    <x v="4"/>
    <d v="2019-08-08T00:00:00"/>
    <x v="3"/>
    <x v="1"/>
    <n v="1"/>
    <d v="2020-08-13T00:00:00"/>
    <m/>
    <m/>
    <m/>
    <m/>
    <x v="6"/>
    <m/>
    <n v="0"/>
    <m/>
  </r>
  <r>
    <x v="0"/>
    <s v="C 382-19"/>
    <x v="4"/>
    <d v="2019-08-12T00:00:00"/>
    <x v="3"/>
    <x v="1"/>
    <m/>
    <d v="2020-01-30T00:00:00"/>
    <m/>
    <m/>
    <m/>
    <m/>
    <x v="6"/>
    <m/>
    <n v="0"/>
    <m/>
  </r>
  <r>
    <x v="0"/>
    <s v="C 383-19"/>
    <x v="4"/>
    <d v="2019-08-28T00:00:00"/>
    <x v="5"/>
    <x v="1"/>
    <m/>
    <d v="2020-08-18T00:00:00"/>
    <m/>
    <m/>
    <m/>
    <m/>
    <x v="6"/>
    <m/>
    <n v="0"/>
    <m/>
  </r>
  <r>
    <x v="2"/>
    <s v="C 385-19"/>
    <x v="4"/>
    <d v="2019-11-19T00:00:00"/>
    <x v="4"/>
    <x v="5"/>
    <s v="no se aceptó la reposición que dejaba sin efecto la cauteral"/>
    <m/>
    <m/>
    <m/>
    <m/>
    <m/>
    <x v="15"/>
    <m/>
    <n v="0"/>
    <m/>
  </r>
  <r>
    <x v="0"/>
    <s v="C 305-16 (2)"/>
    <x v="4"/>
    <d v="2019-12-11T00:00:00"/>
    <x v="4"/>
    <x v="3"/>
    <m/>
    <m/>
    <n v="0"/>
    <d v="2020-01-30T00:00:00"/>
    <n v="1"/>
    <n v="0"/>
    <x v="16"/>
    <m/>
    <n v="0"/>
    <m/>
  </r>
  <r>
    <x v="0"/>
    <s v="C 386-19"/>
    <x v="4"/>
    <d v="2019-12-16T00:00:00"/>
    <x v="5"/>
    <x v="1"/>
    <m/>
    <m/>
    <m/>
    <m/>
    <m/>
    <m/>
    <x v="6"/>
    <m/>
    <n v="0"/>
    <m/>
  </r>
  <r>
    <x v="0"/>
    <s v="C 387-20"/>
    <x v="5"/>
    <d v="2020-01-20T00:00:00"/>
    <x v="5"/>
    <x v="1"/>
    <m/>
    <d v="2020-10-28T00:00:00"/>
    <m/>
    <m/>
    <m/>
    <m/>
    <x v="6"/>
    <m/>
    <n v="0"/>
    <m/>
  </r>
  <r>
    <x v="0"/>
    <s v="C 388-20"/>
    <x v="5"/>
    <d v="2020-01-24T00:00:00"/>
    <x v="4"/>
    <x v="6"/>
    <m/>
    <m/>
    <n v="0"/>
    <m/>
    <m/>
    <m/>
    <x v="17"/>
    <m/>
    <n v="0"/>
    <m/>
  </r>
  <r>
    <x v="0"/>
    <s v="C 389-20"/>
    <x v="5"/>
    <d v="2020-01-24T00:00:00"/>
    <x v="4"/>
    <x v="6"/>
    <m/>
    <m/>
    <n v="0"/>
    <m/>
    <m/>
    <m/>
    <x v="18"/>
    <m/>
    <n v="0"/>
    <m/>
  </r>
  <r>
    <x v="0"/>
    <s v="C 390-20"/>
    <x v="5"/>
    <d v="2020-02-07T00:00:00"/>
    <x v="4"/>
    <x v="7"/>
    <m/>
    <m/>
    <n v="0"/>
    <m/>
    <m/>
    <m/>
    <x v="19"/>
    <m/>
    <n v="0"/>
    <m/>
  </r>
  <r>
    <x v="0"/>
    <s v="C 391-20"/>
    <x v="5"/>
    <d v="2020-03-09T00:00:00"/>
    <x v="4"/>
    <x v="4"/>
    <m/>
    <m/>
    <n v="0"/>
    <m/>
    <m/>
    <m/>
    <x v="20"/>
    <m/>
    <n v="0"/>
    <m/>
  </r>
  <r>
    <x v="0"/>
    <s v="C 392-20"/>
    <x v="5"/>
    <d v="2020-03-17T00:00:00"/>
    <x v="4"/>
    <x v="7"/>
    <m/>
    <m/>
    <n v="0"/>
    <m/>
    <m/>
    <m/>
    <x v="21"/>
    <m/>
    <n v="0"/>
    <m/>
  </r>
  <r>
    <x v="0"/>
    <s v="C 393-20"/>
    <x v="5"/>
    <d v="2020-03-20T00:00:00"/>
    <x v="5"/>
    <x v="1"/>
    <m/>
    <m/>
    <m/>
    <m/>
    <m/>
    <m/>
    <x v="6"/>
    <m/>
    <n v="0"/>
    <m/>
  </r>
  <r>
    <x v="1"/>
    <s v="CIP 03-20"/>
    <x v="5"/>
    <d v="2020-04-06T00:00:00"/>
    <x v="5"/>
    <x v="1"/>
    <m/>
    <d v="2020-09-09T00:00:00"/>
    <m/>
    <m/>
    <m/>
    <m/>
    <x v="6"/>
    <m/>
    <m/>
    <m/>
  </r>
  <r>
    <x v="2"/>
    <s v="C 394-20"/>
    <x v="5"/>
    <d v="2020-04-13T00:00:00"/>
    <x v="4"/>
    <x v="4"/>
    <m/>
    <m/>
    <m/>
    <m/>
    <m/>
    <m/>
    <x v="22"/>
    <m/>
    <n v="0"/>
    <m/>
  </r>
  <r>
    <x v="0"/>
    <s v="C 395-20"/>
    <x v="5"/>
    <d v="2020-05-13T00:00:00"/>
    <x v="4"/>
    <x v="4"/>
    <m/>
    <m/>
    <m/>
    <m/>
    <m/>
    <m/>
    <x v="23"/>
    <m/>
    <n v="0"/>
    <m/>
  </r>
  <r>
    <x v="0"/>
    <s v="C 397-20"/>
    <x v="5"/>
    <d v="2020-05-18T00:00:00"/>
    <x v="5"/>
    <x v="1"/>
    <m/>
    <m/>
    <m/>
    <m/>
    <m/>
    <m/>
    <x v="6"/>
    <m/>
    <n v="0"/>
    <m/>
  </r>
  <r>
    <x v="0"/>
    <s v="C 398-20"/>
    <x v="5"/>
    <d v="2020-05-18T00:00:00"/>
    <x v="5"/>
    <x v="1"/>
    <m/>
    <d v="2020-10-28T00:00:00"/>
    <m/>
    <m/>
    <m/>
    <m/>
    <x v="6"/>
    <m/>
    <n v="0"/>
    <m/>
  </r>
  <r>
    <x v="0"/>
    <s v="C 399-20"/>
    <x v="5"/>
    <d v="2020-05-19T00:00:00"/>
    <x v="5"/>
    <x v="1"/>
    <n v="1"/>
    <d v="2020-10-01T00:00:00"/>
    <m/>
    <m/>
    <m/>
    <m/>
    <x v="6"/>
    <m/>
    <n v="0"/>
    <m/>
  </r>
  <r>
    <x v="2"/>
    <s v="C 401-20"/>
    <x v="5"/>
    <d v="2020-08-06T00:00:00"/>
    <x v="4"/>
    <x v="4"/>
    <m/>
    <m/>
    <m/>
    <m/>
    <m/>
    <m/>
    <x v="24"/>
    <m/>
    <n v="0"/>
    <m/>
  </r>
  <r>
    <x v="2"/>
    <s v="C 402-20"/>
    <x v="5"/>
    <d v="2020-08-15T00:00:00"/>
    <x v="5"/>
    <x v="1"/>
    <n v="3"/>
    <m/>
    <m/>
    <m/>
    <m/>
    <m/>
    <x v="6"/>
    <m/>
    <n v="0"/>
    <m/>
  </r>
  <r>
    <x v="0"/>
    <s v="C 403-20"/>
    <x v="5"/>
    <d v="2020-08-19T00:00:00"/>
    <x v="5"/>
    <x v="1"/>
    <m/>
    <m/>
    <m/>
    <m/>
    <m/>
    <m/>
    <x v="6"/>
    <m/>
    <n v="0"/>
    <m/>
  </r>
  <r>
    <x v="0"/>
    <s v="C 404-20"/>
    <x v="5"/>
    <d v="2020-09-10T00:00:00"/>
    <x v="5"/>
    <x v="1"/>
    <m/>
    <m/>
    <m/>
    <m/>
    <m/>
    <m/>
    <x v="6"/>
    <m/>
    <n v="0"/>
    <m/>
  </r>
  <r>
    <x v="0"/>
    <s v="C 405-20"/>
    <x v="5"/>
    <d v="2020-10-01T00:00:00"/>
    <x v="4"/>
    <x v="7"/>
    <s v="no dice incompetencia ABSOLUTA"/>
    <m/>
    <m/>
    <m/>
    <m/>
    <m/>
    <x v="25"/>
    <m/>
    <n v="0"/>
    <m/>
  </r>
  <r>
    <x v="1"/>
    <s v="CIP 05-20"/>
    <x v="5"/>
    <d v="2020-10-12T00:00:00"/>
    <x v="5"/>
    <x v="1"/>
    <m/>
    <m/>
    <m/>
    <m/>
    <m/>
    <m/>
    <x v="6"/>
    <m/>
    <m/>
    <m/>
  </r>
  <r>
    <x v="0"/>
    <s v="C 406-20"/>
    <x v="5"/>
    <d v="2020-10-22T00:00:00"/>
    <x v="5"/>
    <x v="1"/>
    <m/>
    <m/>
    <m/>
    <m/>
    <m/>
    <m/>
    <x v="6"/>
    <m/>
    <n v="0"/>
    <m/>
  </r>
  <r>
    <x v="0"/>
    <s v="C 407-20"/>
    <x v="5"/>
    <d v="2020-10-27T00:00:00"/>
    <x v="5"/>
    <x v="1"/>
    <m/>
    <m/>
    <m/>
    <m/>
    <m/>
    <m/>
    <x v="6"/>
    <m/>
    <n v="0"/>
    <m/>
  </r>
  <r>
    <x v="2"/>
    <s v="C 408-20"/>
    <x v="5"/>
    <d v="2020-11-11T00:00:00"/>
    <x v="4"/>
    <x v="4"/>
    <m/>
    <m/>
    <m/>
    <m/>
    <m/>
    <m/>
    <x v="26"/>
    <m/>
    <m/>
    <m/>
  </r>
  <r>
    <x v="0"/>
    <s v="C 409-20"/>
    <x v="5"/>
    <d v="2020-11-24T00:00:00"/>
    <x v="5"/>
    <x v="1"/>
    <m/>
    <m/>
    <m/>
    <m/>
    <m/>
    <m/>
    <x v="6"/>
    <m/>
    <m/>
    <m/>
  </r>
  <r>
    <x v="0"/>
    <s v="C 410-20"/>
    <x v="5"/>
    <d v="2020-11-27T00:00:00"/>
    <x v="5"/>
    <x v="1"/>
    <m/>
    <m/>
    <m/>
    <m/>
    <m/>
    <m/>
    <x v="6"/>
    <m/>
    <m/>
    <m/>
  </r>
  <r>
    <x v="0"/>
    <s v="C 411-20"/>
    <x v="5"/>
    <d v="2020-12-04T00:00:00"/>
    <x v="5"/>
    <x v="1"/>
    <m/>
    <m/>
    <m/>
    <m/>
    <m/>
    <m/>
    <x v="6"/>
    <m/>
    <m/>
    <m/>
  </r>
  <r>
    <x v="0"/>
    <s v="C 412-20"/>
    <x v="5"/>
    <d v="2020-12-11T00:00:00"/>
    <x v="5"/>
    <x v="1"/>
    <m/>
    <m/>
    <m/>
    <m/>
    <m/>
    <m/>
    <x v="6"/>
    <m/>
    <m/>
    <m/>
  </r>
  <r>
    <x v="0"/>
    <s v="C 413-20"/>
    <x v="5"/>
    <d v="2020-12-11T00:00:00"/>
    <x v="5"/>
    <x v="1"/>
    <m/>
    <m/>
    <m/>
    <m/>
    <m/>
    <m/>
    <x v="6"/>
    <m/>
    <m/>
    <m/>
  </r>
  <r>
    <x v="2"/>
    <s v="C 414-20"/>
    <x v="5"/>
    <d v="2020-12-16T00:00:00"/>
    <x v="4"/>
    <x v="4"/>
    <m/>
    <m/>
    <m/>
    <m/>
    <m/>
    <m/>
    <x v="27"/>
    <m/>
    <m/>
    <m/>
  </r>
  <r>
    <x v="2"/>
    <s v="C 415-20"/>
    <x v="5"/>
    <d v="2020-12-22T00:00:00"/>
    <x v="5"/>
    <x v="1"/>
    <m/>
    <m/>
    <m/>
    <m/>
    <m/>
    <m/>
    <x v="6"/>
    <m/>
    <m/>
    <m/>
  </r>
  <r>
    <x v="0"/>
    <s v="C 416-20"/>
    <x v="5"/>
    <d v="2020-12-28T00:00:00"/>
    <x v="5"/>
    <x v="1"/>
    <m/>
    <m/>
    <m/>
    <m/>
    <m/>
    <m/>
    <x v="6"/>
    <m/>
    <m/>
    <m/>
  </r>
  <r>
    <x v="1"/>
    <s v="CIP 06-20"/>
    <x v="5"/>
    <d v="2020-11-25T00:00:00"/>
    <x v="5"/>
    <x v="1"/>
    <m/>
    <m/>
    <m/>
    <m/>
    <m/>
    <m/>
    <x v="6"/>
    <m/>
    <m/>
    <m/>
  </r>
  <r>
    <x v="1"/>
    <s v="CIP 07-20"/>
    <x v="5"/>
    <d v="2020-12-18T00:00:00"/>
    <x v="5"/>
    <x v="1"/>
    <m/>
    <m/>
    <m/>
    <m/>
    <m/>
    <m/>
    <x v="6"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  <s v="NC 435-16"/>
    <x v="0"/>
    <x v="0"/>
    <x v="0"/>
    <x v="0"/>
    <m/>
    <m/>
    <m/>
    <d v="2017-05-24T00:00:00"/>
    <m/>
    <m/>
    <x v="0"/>
    <d v="2018-09-21T00:00:00"/>
    <n v="0"/>
    <d v="2019-12-27T00:00:00"/>
  </r>
  <r>
    <x v="0"/>
    <s v="NC 444-18"/>
    <x v="1"/>
    <x v="1"/>
    <x v="1"/>
    <x v="1"/>
    <m/>
    <m/>
    <m/>
    <d v="2019-06-19T00:00:00"/>
    <n v="0"/>
    <n v="0"/>
    <x v="1"/>
    <m/>
    <m/>
    <m/>
  </r>
  <r>
    <x v="1"/>
    <s v="ERN 25-18"/>
    <x v="1"/>
    <x v="2"/>
    <x v="0"/>
    <x v="2"/>
    <m/>
    <m/>
    <m/>
    <d v="2019-03-20T00:00:00"/>
    <m/>
    <m/>
    <x v="2"/>
    <d v="2019-08-05T00:00:00"/>
    <n v="0"/>
    <d v="2020-09-10T00:00:00"/>
  </r>
  <r>
    <x v="0"/>
    <s v="NC 448-18"/>
    <x v="1"/>
    <x v="3"/>
    <x v="1"/>
    <x v="0"/>
    <m/>
    <m/>
    <m/>
    <d v="2019-05-28T00:00:00"/>
    <n v="0"/>
    <n v="0"/>
    <x v="3"/>
    <d v="2019-12-17T00:00:00"/>
    <n v="0"/>
    <d v="2020-07-13T00:00:00"/>
  </r>
  <r>
    <x v="0"/>
    <s v="NC 448-18"/>
    <x v="1"/>
    <x v="3"/>
    <x v="0"/>
    <x v="0"/>
    <m/>
    <m/>
    <m/>
    <d v="2019-05-28T00:00:00"/>
    <m/>
    <m/>
    <x v="3"/>
    <d v="2019-12-17T00:00:00"/>
    <n v="0"/>
    <d v="2020-07-13T00:00:00"/>
  </r>
  <r>
    <x v="1"/>
    <s v="ERN 26-18"/>
    <x v="1"/>
    <x v="4"/>
    <x v="1"/>
    <x v="3"/>
    <m/>
    <m/>
    <m/>
    <d v="2019-08-28T00:00:00"/>
    <n v="0"/>
    <n v="0"/>
    <x v="4"/>
    <m/>
    <m/>
    <m/>
  </r>
  <r>
    <x v="0"/>
    <s v="NC 449-18"/>
    <x v="1"/>
    <x v="5"/>
    <x v="0"/>
    <x v="0"/>
    <m/>
    <m/>
    <m/>
    <d v="2019-08-07T00:00:00"/>
    <n v="0"/>
    <n v="0"/>
    <x v="5"/>
    <d v="2020-09-11T00:00:00"/>
    <n v="1"/>
    <d v="2021-03-22T00:00:00"/>
  </r>
  <r>
    <x v="0"/>
    <s v="NC 450-18"/>
    <x v="1"/>
    <x v="6"/>
    <x v="1"/>
    <x v="0"/>
    <m/>
    <m/>
    <m/>
    <d v="2019-08-13T00:00:00"/>
    <n v="0"/>
    <n v="0"/>
    <x v="6"/>
    <m/>
    <m/>
    <m/>
  </r>
  <r>
    <x v="0"/>
    <s v="NC 453-19"/>
    <x v="2"/>
    <x v="7"/>
    <x v="1"/>
    <x v="0"/>
    <m/>
    <m/>
    <m/>
    <d v="2019-09-10T00:00:00"/>
    <n v="0"/>
    <n v="0"/>
    <x v="7"/>
    <m/>
    <m/>
    <m/>
  </r>
  <r>
    <x v="0"/>
    <s v="NC 454-19"/>
    <x v="2"/>
    <x v="8"/>
    <x v="1"/>
    <x v="1"/>
    <m/>
    <m/>
    <m/>
    <d v="2019-10-29T00:00:00"/>
    <n v="0"/>
    <n v="0"/>
    <x v="8"/>
    <m/>
    <m/>
    <m/>
  </r>
  <r>
    <x v="0"/>
    <s v="NC 455-19"/>
    <x v="2"/>
    <x v="8"/>
    <x v="1"/>
    <x v="1"/>
    <m/>
    <m/>
    <m/>
    <d v="2019-10-29T00:00:00"/>
    <n v="0"/>
    <n v="0"/>
    <x v="8"/>
    <m/>
    <m/>
    <m/>
  </r>
  <r>
    <x v="0"/>
    <s v="NC 456-19"/>
    <x v="2"/>
    <x v="8"/>
    <x v="1"/>
    <x v="1"/>
    <m/>
    <m/>
    <m/>
    <d v="2019-10-29T00:00:00"/>
    <n v="0"/>
    <n v="0"/>
    <x v="8"/>
    <m/>
    <m/>
    <m/>
  </r>
  <r>
    <x v="0"/>
    <s v="NC 457-19"/>
    <x v="2"/>
    <x v="9"/>
    <x v="1"/>
    <x v="0"/>
    <m/>
    <m/>
    <m/>
    <d v="2020-08-26T00:00:00"/>
    <n v="0"/>
    <n v="0"/>
    <x v="9"/>
    <m/>
    <m/>
    <m/>
  </r>
  <r>
    <x v="0"/>
    <s v="NC 458-19"/>
    <x v="2"/>
    <x v="10"/>
    <x v="1"/>
    <x v="0"/>
    <m/>
    <m/>
    <m/>
    <d v="2019-12-11T00:00:00"/>
    <n v="0"/>
    <n v="0"/>
    <x v="10"/>
    <m/>
    <m/>
    <m/>
  </r>
  <r>
    <x v="0"/>
    <s v="NC 459-19"/>
    <x v="2"/>
    <x v="11"/>
    <x v="1"/>
    <x v="4"/>
    <m/>
    <m/>
    <m/>
    <m/>
    <n v="0"/>
    <n v="0"/>
    <x v="11"/>
    <m/>
    <m/>
    <m/>
  </r>
  <r>
    <x v="0"/>
    <s v="NC 460-19"/>
    <x v="2"/>
    <x v="12"/>
    <x v="1"/>
    <x v="1"/>
    <m/>
    <m/>
    <m/>
    <d v="2020-09-16T00:00:00"/>
    <n v="0"/>
    <n v="0"/>
    <x v="12"/>
    <m/>
    <m/>
    <m/>
  </r>
  <r>
    <x v="0"/>
    <s v="NC 461-19"/>
    <x v="2"/>
    <x v="13"/>
    <x v="1"/>
    <x v="0"/>
    <m/>
    <m/>
    <m/>
    <d v="2020-10-28T00:00:00"/>
    <n v="0"/>
    <n v="0"/>
    <x v="13"/>
    <m/>
    <m/>
    <m/>
  </r>
  <r>
    <x v="2"/>
    <s v="AE 17-20"/>
    <x v="3"/>
    <x v="14"/>
    <x v="1"/>
    <x v="5"/>
    <m/>
    <m/>
    <m/>
    <d v="2020-04-16T00:00:00"/>
    <n v="0"/>
    <n v="0"/>
    <x v="14"/>
    <m/>
    <m/>
    <m/>
  </r>
  <r>
    <x v="0"/>
    <s v="NC 462-20"/>
    <x v="3"/>
    <x v="15"/>
    <x v="1"/>
    <x v="0"/>
    <m/>
    <m/>
    <m/>
    <d v="2020-09-23T00:00:00"/>
    <n v="0"/>
    <n v="0"/>
    <x v="15"/>
    <m/>
    <m/>
    <m/>
  </r>
  <r>
    <x v="0"/>
    <s v="NC 463-20"/>
    <x v="3"/>
    <x v="16"/>
    <x v="2"/>
    <x v="6"/>
    <m/>
    <m/>
    <m/>
    <d v="2020-11-18T00:00:00"/>
    <n v="0"/>
    <n v="1"/>
    <x v="16"/>
    <m/>
    <m/>
    <m/>
  </r>
  <r>
    <x v="2"/>
    <s v="AE 18-20"/>
    <x v="3"/>
    <x v="16"/>
    <x v="1"/>
    <x v="7"/>
    <m/>
    <m/>
    <m/>
    <d v="2020-06-03T00:00:00"/>
    <n v="0"/>
    <n v="0"/>
    <x v="17"/>
    <m/>
    <m/>
    <m/>
  </r>
  <r>
    <x v="0"/>
    <s v="NC 464-20"/>
    <x v="3"/>
    <x v="17"/>
    <x v="2"/>
    <x v="6"/>
    <m/>
    <m/>
    <m/>
    <d v="2021-03-04T00:00:00"/>
    <n v="0"/>
    <n v="1"/>
    <x v="16"/>
    <m/>
    <m/>
    <m/>
  </r>
  <r>
    <x v="0"/>
    <s v="NC 465-20"/>
    <x v="3"/>
    <x v="18"/>
    <x v="3"/>
    <x v="0"/>
    <m/>
    <m/>
    <m/>
    <d v="2021-03-10T00:00:00"/>
    <n v="0"/>
    <n v="0"/>
    <x v="18"/>
    <m/>
    <m/>
    <m/>
  </r>
  <r>
    <x v="0"/>
    <s v="NC 466-20"/>
    <x v="3"/>
    <x v="19"/>
    <x v="0"/>
    <x v="8"/>
    <m/>
    <m/>
    <m/>
    <m/>
    <n v="0"/>
    <n v="0"/>
    <x v="19"/>
    <s v="se reclamó la resolucion inicio"/>
    <m/>
    <d v="2020-11-16T00:00:00"/>
  </r>
  <r>
    <x v="0"/>
    <s v="NC 468-20"/>
    <x v="3"/>
    <x v="20"/>
    <x v="2"/>
    <x v="6"/>
    <m/>
    <m/>
    <m/>
    <d v="2021-04-14T00:00:00"/>
    <n v="0"/>
    <n v="1"/>
    <x v="16"/>
    <m/>
    <m/>
    <m/>
  </r>
  <r>
    <x v="0"/>
    <s v="NC 469-20"/>
    <x v="3"/>
    <x v="21"/>
    <x v="2"/>
    <x v="6"/>
    <m/>
    <m/>
    <m/>
    <d v="2021-04-15T00:00:00"/>
    <n v="0"/>
    <n v="1"/>
    <x v="16"/>
    <m/>
    <m/>
    <m/>
  </r>
  <r>
    <x v="0"/>
    <s v="NC 470-20"/>
    <x v="3"/>
    <x v="22"/>
    <x v="1"/>
    <x v="1"/>
    <m/>
    <m/>
    <m/>
    <d v="2021-01-20T00:00:00"/>
    <n v="0"/>
    <n v="0"/>
    <x v="20"/>
    <m/>
    <m/>
    <m/>
  </r>
  <r>
    <x v="0"/>
    <s v="NC 471-20"/>
    <x v="3"/>
    <x v="23"/>
    <x v="3"/>
    <x v="8"/>
    <m/>
    <m/>
    <m/>
    <m/>
    <n v="0"/>
    <n v="0"/>
    <x v="21"/>
    <s v="se reclamó la resolucion inicio"/>
    <m/>
    <m/>
  </r>
  <r>
    <x v="0"/>
    <s v="NC 472-20"/>
    <x v="3"/>
    <x v="24"/>
    <x v="1"/>
    <x v="8"/>
    <m/>
    <m/>
    <m/>
    <m/>
    <n v="0"/>
    <n v="0"/>
    <x v="22"/>
    <n v="0"/>
    <m/>
    <m/>
  </r>
  <r>
    <x v="0"/>
    <s v="NC 474-20"/>
    <x v="3"/>
    <x v="25"/>
    <x v="4"/>
    <x v="6"/>
    <m/>
    <m/>
    <m/>
    <m/>
    <n v="0"/>
    <n v="0"/>
    <x v="16"/>
    <m/>
    <m/>
    <m/>
  </r>
  <r>
    <x v="0"/>
    <s v="NC 475-20"/>
    <x v="3"/>
    <x v="26"/>
    <x v="1"/>
    <x v="8"/>
    <m/>
    <m/>
    <m/>
    <m/>
    <n v="0"/>
    <n v="0"/>
    <x v="23"/>
    <m/>
    <m/>
    <m/>
  </r>
  <r>
    <x v="0"/>
    <s v="NC 477-20"/>
    <x v="3"/>
    <x v="27"/>
    <x v="4"/>
    <x v="6"/>
    <m/>
    <m/>
    <m/>
    <m/>
    <n v="0"/>
    <n v="0"/>
    <x v="16"/>
    <m/>
    <m/>
    <m/>
  </r>
  <r>
    <x v="1"/>
    <s v="ERN 27-2021"/>
    <x v="4"/>
    <x v="28"/>
    <x v="4"/>
    <x v="6"/>
    <m/>
    <m/>
    <m/>
    <m/>
    <m/>
    <m/>
    <x v="16"/>
    <m/>
    <m/>
    <m/>
  </r>
  <r>
    <x v="2"/>
    <s v="AE 19-20"/>
    <x v="3"/>
    <x v="29"/>
    <x v="1"/>
    <x v="7"/>
    <m/>
    <m/>
    <m/>
    <d v="2020-11-03T00:00:00"/>
    <n v="0"/>
    <n v="0"/>
    <x v="24"/>
    <m/>
    <m/>
    <m/>
  </r>
  <r>
    <x v="0"/>
    <s v="NC 480-20"/>
    <x v="3"/>
    <x v="30"/>
    <x v="2"/>
    <x v="6"/>
    <m/>
    <m/>
    <m/>
    <d v="2021-05-19T00:00:00"/>
    <n v="0"/>
    <n v="1"/>
    <x v="16"/>
    <m/>
    <m/>
    <m/>
  </r>
  <r>
    <x v="0"/>
    <s v="NC 481-20"/>
    <x v="3"/>
    <x v="31"/>
    <x v="1"/>
    <x v="9"/>
    <m/>
    <m/>
    <m/>
    <m/>
    <n v="0"/>
    <n v="0"/>
    <x v="25"/>
    <m/>
    <m/>
    <m/>
  </r>
  <r>
    <x v="0"/>
    <s v="NC 482-20"/>
    <x v="3"/>
    <x v="32"/>
    <x v="3"/>
    <x v="8"/>
    <m/>
    <m/>
    <m/>
    <m/>
    <m/>
    <n v="0"/>
    <x v="26"/>
    <m/>
    <m/>
    <m/>
  </r>
  <r>
    <x v="0"/>
    <s v="NC 483-20"/>
    <x v="3"/>
    <x v="33"/>
    <x v="1"/>
    <x v="10"/>
    <m/>
    <m/>
    <m/>
    <m/>
    <m/>
    <m/>
    <x v="27"/>
    <m/>
    <m/>
    <m/>
  </r>
  <r>
    <x v="0"/>
    <s v="NC 484-20"/>
    <x v="3"/>
    <x v="34"/>
    <x v="4"/>
    <x v="6"/>
    <m/>
    <m/>
    <m/>
    <m/>
    <m/>
    <m/>
    <x v="16"/>
    <m/>
    <m/>
    <m/>
  </r>
  <r>
    <x v="2"/>
    <s v="AE 20-20"/>
    <x v="3"/>
    <x v="35"/>
    <x v="1"/>
    <x v="7"/>
    <m/>
    <m/>
    <m/>
    <d v="2021-02-07T00:00:00"/>
    <m/>
    <m/>
    <x v="9"/>
    <m/>
    <m/>
    <m/>
  </r>
  <r>
    <x v="0"/>
    <s v="NC 486-21"/>
    <x v="4"/>
    <x v="36"/>
    <x v="4"/>
    <x v="6"/>
    <m/>
    <m/>
    <m/>
    <m/>
    <m/>
    <m/>
    <x v="16"/>
    <m/>
    <m/>
    <m/>
  </r>
  <r>
    <x v="0"/>
    <s v="NC 487-21"/>
    <x v="4"/>
    <x v="37"/>
    <x v="2"/>
    <x v="6"/>
    <m/>
    <m/>
    <m/>
    <d v="2021-08-24T00:00:00"/>
    <m/>
    <m/>
    <x v="16"/>
    <m/>
    <m/>
    <m/>
  </r>
  <r>
    <x v="0"/>
    <s v="NC 488-21"/>
    <x v="4"/>
    <x v="38"/>
    <x v="4"/>
    <x v="6"/>
    <m/>
    <m/>
    <m/>
    <m/>
    <m/>
    <m/>
    <x v="16"/>
    <m/>
    <m/>
    <m/>
  </r>
  <r>
    <x v="0"/>
    <s v="NC 490-21"/>
    <x v="4"/>
    <x v="39"/>
    <x v="3"/>
    <x v="8"/>
    <m/>
    <m/>
    <m/>
    <m/>
    <m/>
    <m/>
    <x v="28"/>
    <m/>
    <m/>
    <m/>
  </r>
  <r>
    <x v="3"/>
    <s v="AE 21-21"/>
    <x v="4"/>
    <x v="40"/>
    <x v="1"/>
    <x v="7"/>
    <m/>
    <m/>
    <m/>
    <d v="2021-03-02T00:00:00"/>
    <m/>
    <m/>
    <x v="29"/>
    <m/>
    <m/>
    <m/>
  </r>
  <r>
    <x v="0"/>
    <s v="NC 491-21"/>
    <x v="4"/>
    <x v="41"/>
    <x v="4"/>
    <x v="6"/>
    <m/>
    <m/>
    <m/>
    <m/>
    <m/>
    <m/>
    <x v="16"/>
    <m/>
    <m/>
    <m/>
  </r>
  <r>
    <x v="0"/>
    <s v="NC 492-21"/>
    <x v="4"/>
    <x v="42"/>
    <x v="4"/>
    <x v="6"/>
    <m/>
    <m/>
    <m/>
    <m/>
    <m/>
    <m/>
    <x v="16"/>
    <m/>
    <m/>
    <m/>
  </r>
  <r>
    <x v="0"/>
    <s v="NC 493-21"/>
    <x v="4"/>
    <x v="42"/>
    <x v="4"/>
    <x v="6"/>
    <m/>
    <m/>
    <m/>
    <m/>
    <m/>
    <m/>
    <x v="16"/>
    <m/>
    <m/>
    <m/>
  </r>
  <r>
    <x v="0"/>
    <s v="NC 494-21"/>
    <x v="4"/>
    <x v="43"/>
    <x v="1"/>
    <x v="9"/>
    <m/>
    <m/>
    <m/>
    <m/>
    <m/>
    <m/>
    <x v="30"/>
    <m/>
    <m/>
    <m/>
  </r>
  <r>
    <x v="0"/>
    <s v="NC 496-21"/>
    <x v="4"/>
    <x v="44"/>
    <x v="1"/>
    <x v="8"/>
    <m/>
    <m/>
    <m/>
    <m/>
    <m/>
    <m/>
    <x v="31"/>
    <m/>
    <m/>
    <m/>
  </r>
  <r>
    <x v="0"/>
    <s v="NC 478-20 (2)"/>
    <x v="4"/>
    <x v="45"/>
    <x v="4"/>
    <x v="6"/>
    <m/>
    <m/>
    <m/>
    <m/>
    <m/>
    <m/>
    <x v="16"/>
    <m/>
    <m/>
    <m/>
  </r>
  <r>
    <x v="0"/>
    <s v="NC 497-21"/>
    <x v="4"/>
    <x v="45"/>
    <x v="4"/>
    <x v="6"/>
    <m/>
    <m/>
    <m/>
    <m/>
    <m/>
    <m/>
    <x v="16"/>
    <m/>
    <m/>
    <m/>
  </r>
  <r>
    <x v="1"/>
    <s v="ERN 28-2021"/>
    <x v="4"/>
    <x v="46"/>
    <x v="1"/>
    <x v="8"/>
    <m/>
    <m/>
    <m/>
    <m/>
    <m/>
    <m/>
    <x v="27"/>
    <m/>
    <m/>
    <m/>
  </r>
  <r>
    <x v="0"/>
    <s v="NC 498-21"/>
    <x v="4"/>
    <x v="47"/>
    <x v="1"/>
    <x v="9"/>
    <m/>
    <m/>
    <m/>
    <m/>
    <m/>
    <m/>
    <x v="32"/>
    <m/>
    <m/>
    <m/>
  </r>
  <r>
    <x v="3"/>
    <s v="AE 22-21"/>
    <x v="4"/>
    <x v="48"/>
    <x v="4"/>
    <x v="6"/>
    <m/>
    <m/>
    <m/>
    <m/>
    <m/>
    <m/>
    <x v="16"/>
    <m/>
    <m/>
    <m/>
  </r>
  <r>
    <x v="0"/>
    <s v="NC 500-21"/>
    <x v="4"/>
    <x v="49"/>
    <x v="4"/>
    <x v="6"/>
    <m/>
    <m/>
    <m/>
    <m/>
    <m/>
    <m/>
    <x v="16"/>
    <m/>
    <m/>
    <m/>
  </r>
  <r>
    <x v="3"/>
    <s v="AE 23-21"/>
    <x v="4"/>
    <x v="50"/>
    <x v="4"/>
    <x v="6"/>
    <m/>
    <m/>
    <m/>
    <m/>
    <m/>
    <m/>
    <x v="16"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x v="0"/>
    <s v="C 292-15"/>
    <x v="0"/>
    <x v="0"/>
    <s v="Finalizada en TDLC - Finalizada en CS "/>
    <x v="0"/>
    <m/>
    <d v="2016-08-30T00:00:00"/>
    <d v="2018-03-07T00:00:00"/>
    <m/>
    <m/>
    <x v="0"/>
    <n v="1"/>
    <n v="0"/>
    <d v="2020-08-14T00:00:00"/>
  </r>
  <r>
    <x v="0"/>
    <s v="C 299-15"/>
    <x v="0"/>
    <x v="1"/>
    <s v="Finalizada en TDLC - Finalizada en CS "/>
    <x v="0"/>
    <m/>
    <d v="2016-03-03T00:00:00"/>
    <d v="2017-03-07T00:00:00"/>
    <m/>
    <m/>
    <x v="1"/>
    <n v="1"/>
    <n v="0"/>
    <d v="2020-01-06T00:00:00"/>
  </r>
  <r>
    <x v="0"/>
    <s v="C 304-16"/>
    <x v="1"/>
    <x v="2"/>
    <s v="Finalizada en TDLC - Finalizada en CS "/>
    <x v="0"/>
    <m/>
    <d v="2016-10-20T00:00:00"/>
    <d v="2017-12-19T00:00:00"/>
    <m/>
    <m/>
    <x v="2"/>
    <n v="1"/>
    <n v="0"/>
    <d v="2020-04-08T00:00:00"/>
  </r>
  <r>
    <x v="0"/>
    <s v="C 305-16"/>
    <x v="1"/>
    <x v="3"/>
    <s v="Finalizada en TDLC - Finalizada en CS "/>
    <x v="0"/>
    <m/>
    <d v="2016-07-20T00:00:00"/>
    <d v="2017-08-22T00:00:00"/>
    <m/>
    <m/>
    <x v="3"/>
    <n v="1"/>
    <n v="0"/>
    <d v="2019-12-05T00:00:00"/>
  </r>
  <r>
    <x v="0"/>
    <s v="C 312-16"/>
    <x v="1"/>
    <x v="4"/>
    <s v="Finalizada en TDLC - Finalizada en CS "/>
    <x v="0"/>
    <m/>
    <d v="2017-01-12T00:00:00"/>
    <d v="2018-01-24T00:00:00"/>
    <m/>
    <m/>
    <x v="4"/>
    <n v="1"/>
    <n v="0"/>
    <d v="2020-01-27T00:00:00"/>
  </r>
  <r>
    <x v="0"/>
    <s v="C 315-16"/>
    <x v="1"/>
    <x v="5"/>
    <s v="Finalizada en TDLC - Finalizada en CS "/>
    <x v="0"/>
    <m/>
    <d v="2017-01-05T00:00:00"/>
    <d v="2017-09-06T00:00:00"/>
    <m/>
    <m/>
    <x v="5"/>
    <n v="1"/>
    <n v="0"/>
    <d v="2020-02-24T00:00:00"/>
  </r>
  <r>
    <x v="0"/>
    <s v="C 319-17"/>
    <x v="2"/>
    <x v="6"/>
    <s v="Finalizada en TDLC - En CS"/>
    <x v="0"/>
    <m/>
    <d v="2019-08-26T00:00:00"/>
    <d v="2020-08-05T00:00:00"/>
    <n v="1"/>
    <m/>
    <x v="6"/>
    <m/>
    <n v="0"/>
    <m/>
  </r>
  <r>
    <x v="0"/>
    <s v="C 321-17"/>
    <x v="2"/>
    <x v="7"/>
    <s v="Finalizada en TDLC - Finalizada en CS "/>
    <x v="0"/>
    <m/>
    <d v="2017-12-27T00:00:00"/>
    <d v="2019-03-06T00:00:00"/>
    <m/>
    <m/>
    <x v="7"/>
    <n v="1"/>
    <n v="0"/>
    <d v="2020-10-16T00:00:00"/>
  </r>
  <r>
    <x v="0"/>
    <s v="C 323-17"/>
    <x v="2"/>
    <x v="8"/>
    <s v="Finalizada en TDLC - En CS"/>
    <x v="0"/>
    <m/>
    <m/>
    <m/>
    <m/>
    <m/>
    <x v="8"/>
    <n v="1"/>
    <n v="1"/>
    <m/>
  </r>
  <r>
    <x v="0"/>
    <s v="C 332-17"/>
    <x v="2"/>
    <x v="9"/>
    <s v="Finalizada en TDLC - Finalizada en CS "/>
    <x v="0"/>
    <m/>
    <d v="2018-02-22T00:00:00"/>
    <d v="2018-11-15T00:00:00"/>
    <m/>
    <m/>
    <x v="9"/>
    <n v="1"/>
    <n v="0"/>
    <d v="2020-01-27T00:00:00"/>
  </r>
  <r>
    <x v="0"/>
    <s v="C 333-17"/>
    <x v="2"/>
    <x v="10"/>
    <s v="Finalizada en TDLC - Finalizada en CS "/>
    <x v="0"/>
    <m/>
    <d v="2018-02-07T00:00:00"/>
    <d v="2018-07-31T00:00:00"/>
    <m/>
    <m/>
    <x v="10"/>
    <n v="1"/>
    <n v="0"/>
    <d v="2020-06-08T00:00:00"/>
  </r>
  <r>
    <x v="0"/>
    <s v="C 335-17"/>
    <x v="2"/>
    <x v="11"/>
    <s v="Finalizada en TDLC - Finalizada en CS "/>
    <x v="0"/>
    <m/>
    <d v="2018-04-05T00:00:00"/>
    <d v="2018-11-21T00:00:00"/>
    <m/>
    <m/>
    <x v="9"/>
    <n v="1"/>
    <n v="0"/>
    <d v="2020-10-05T00:00:00"/>
  </r>
  <r>
    <x v="0"/>
    <s v="C 343-18"/>
    <x v="3"/>
    <x v="12"/>
    <s v="Finalizada en TDLC - Finalizada en CS "/>
    <x v="0"/>
    <m/>
    <m/>
    <m/>
    <m/>
    <m/>
    <x v="11"/>
    <n v="1"/>
    <n v="1"/>
    <m/>
  </r>
  <r>
    <x v="0"/>
    <s v="C 349-18"/>
    <x v="3"/>
    <x v="13"/>
    <s v="En Tramitación"/>
    <x v="1"/>
    <m/>
    <d v="2018-12-13T00:00:00"/>
    <m/>
    <m/>
    <m/>
    <x v="12"/>
    <m/>
    <n v="0"/>
    <m/>
  </r>
  <r>
    <x v="0"/>
    <s v="C 358-18"/>
    <x v="3"/>
    <x v="14"/>
    <s v="En Estudio o Acuerdo"/>
    <x v="1"/>
    <n v="3"/>
    <d v="2019-03-26T00:00:00"/>
    <d v="2020-11-25T00:00:00"/>
    <n v="1"/>
    <n v="1"/>
    <x v="12"/>
    <m/>
    <n v="0"/>
    <m/>
  </r>
  <r>
    <x v="0"/>
    <s v="C 359-18"/>
    <x v="3"/>
    <x v="15"/>
    <s v="En Estudio o Acuerdo"/>
    <x v="1"/>
    <m/>
    <d v="2019-04-02T00:00:00"/>
    <d v="2020-11-30T00:00:00"/>
    <n v="1"/>
    <n v="1"/>
    <x v="12"/>
    <m/>
    <n v="0"/>
    <m/>
  </r>
  <r>
    <x v="0"/>
    <s v="C 361-18"/>
    <x v="3"/>
    <x v="16"/>
    <s v="Finalizada en TDLC - En CS"/>
    <x v="0"/>
    <n v="2"/>
    <d v="2019-06-20T00:00:00"/>
    <d v="2020-07-22T00:00:00"/>
    <n v="1"/>
    <m/>
    <x v="13"/>
    <m/>
    <n v="0"/>
    <m/>
  </r>
  <r>
    <x v="0"/>
    <s v="C 362-18"/>
    <x v="3"/>
    <x v="17"/>
    <s v="Finalizada en TDLC"/>
    <x v="2"/>
    <m/>
    <m/>
    <m/>
    <m/>
    <m/>
    <x v="12"/>
    <m/>
    <n v="0"/>
    <m/>
  </r>
  <r>
    <x v="0"/>
    <s v="C 363-18"/>
    <x v="3"/>
    <x v="18"/>
    <s v="En Estudio o Acuerdo"/>
    <x v="1"/>
    <n v="8"/>
    <d v="2019-06-13T00:00:00"/>
    <d v="2021-10-19T00:00:00"/>
    <m/>
    <n v="1"/>
    <x v="12"/>
    <m/>
    <n v="0"/>
    <m/>
  </r>
  <r>
    <x v="0"/>
    <s v="C 364-18"/>
    <x v="3"/>
    <x v="19"/>
    <s v="Finalizada en TDLC"/>
    <x v="0"/>
    <m/>
    <d v="2019-04-02T00:00:00"/>
    <d v="2021-07-06T00:00:00"/>
    <m/>
    <m/>
    <x v="14"/>
    <m/>
    <n v="0"/>
    <m/>
  </r>
  <r>
    <x v="0"/>
    <s v="C 373-19"/>
    <x v="4"/>
    <x v="20"/>
    <s v="Finalizada en TDLC"/>
    <x v="3"/>
    <m/>
    <m/>
    <m/>
    <m/>
    <m/>
    <x v="15"/>
    <m/>
    <n v="0"/>
    <m/>
  </r>
  <r>
    <x v="0"/>
    <s v="C 374-19"/>
    <x v="4"/>
    <x v="21"/>
    <s v="En Tramitación"/>
    <x v="4"/>
    <m/>
    <d v="2020-04-08T00:00:00"/>
    <m/>
    <m/>
    <m/>
    <x v="12"/>
    <m/>
    <n v="0"/>
    <m/>
  </r>
  <r>
    <x v="0"/>
    <s v="C 375-19"/>
    <x v="4"/>
    <x v="22"/>
    <s v="Finalizada en TDLC"/>
    <x v="5"/>
    <m/>
    <d v="2020-02-03T00:00:00"/>
    <m/>
    <m/>
    <m/>
    <x v="16"/>
    <m/>
    <n v="0"/>
    <m/>
  </r>
  <r>
    <x v="1"/>
    <s v="CIP 02-19 (2)"/>
    <x v="5"/>
    <x v="23"/>
    <s v="En Tramitación"/>
    <x v="1"/>
    <m/>
    <m/>
    <m/>
    <m/>
    <m/>
    <x v="12"/>
    <m/>
    <m/>
    <m/>
  </r>
  <r>
    <x v="1"/>
    <s v="CIP 02-19"/>
    <x v="4"/>
    <x v="24"/>
    <s v="Finalizada en TDLC"/>
    <x v="6"/>
    <m/>
    <m/>
    <m/>
    <m/>
    <m/>
    <x v="17"/>
    <n v="1"/>
    <n v="0"/>
    <d v="2020-07-31T00:00:00"/>
  </r>
  <r>
    <x v="0"/>
    <s v="C 376-19"/>
    <x v="4"/>
    <x v="25"/>
    <s v="En Tramitación"/>
    <x v="1"/>
    <m/>
    <d v="2019-09-12T00:00:00"/>
    <m/>
    <m/>
    <m/>
    <x v="12"/>
    <m/>
    <n v="0"/>
    <m/>
  </r>
  <r>
    <x v="0"/>
    <s v="C 377-19"/>
    <x v="4"/>
    <x v="26"/>
    <s v="En Tramitación"/>
    <x v="1"/>
    <m/>
    <d v="2020-01-16T00:00:00"/>
    <m/>
    <m/>
    <m/>
    <x v="12"/>
    <m/>
    <n v="0"/>
    <m/>
  </r>
  <r>
    <x v="0"/>
    <s v="C 379-19"/>
    <x v="4"/>
    <x v="27"/>
    <s v="En Tramitación"/>
    <x v="1"/>
    <n v="1"/>
    <d v="2020-10-06T00:00:00"/>
    <m/>
    <m/>
    <m/>
    <x v="12"/>
    <m/>
    <n v="0"/>
    <m/>
  </r>
  <r>
    <x v="0"/>
    <s v="C 382-19"/>
    <x v="4"/>
    <x v="28"/>
    <s v="En Tramitación"/>
    <x v="1"/>
    <m/>
    <d v="2020-01-30T00:00:00"/>
    <m/>
    <m/>
    <m/>
    <x v="12"/>
    <m/>
    <n v="0"/>
    <m/>
  </r>
  <r>
    <x v="0"/>
    <s v="C 383-19"/>
    <x v="4"/>
    <x v="29"/>
    <s v="En Tramitación"/>
    <x v="1"/>
    <m/>
    <d v="2020-08-18T00:00:00"/>
    <m/>
    <m/>
    <m/>
    <x v="12"/>
    <m/>
    <n v="0"/>
    <m/>
  </r>
  <r>
    <x v="2"/>
    <s v="C 385-19"/>
    <x v="4"/>
    <x v="30"/>
    <s v="Finalizada en TDLC"/>
    <x v="7"/>
    <s v="no se aceptó la reposición que dejaba sin efecto la cauteral"/>
    <m/>
    <m/>
    <m/>
    <m/>
    <x v="18"/>
    <m/>
    <n v="0"/>
    <m/>
  </r>
  <r>
    <x v="0"/>
    <s v="C 305-16 (2)"/>
    <x v="4"/>
    <x v="31"/>
    <s v="Finalizada en TDLC"/>
    <x v="5"/>
    <m/>
    <m/>
    <d v="2020-01-30T00:00:00"/>
    <n v="1"/>
    <m/>
    <x v="19"/>
    <m/>
    <n v="0"/>
    <m/>
  </r>
  <r>
    <x v="0"/>
    <s v="C 386-19"/>
    <x v="4"/>
    <x v="32"/>
    <s v="En Tramitación"/>
    <x v="1"/>
    <m/>
    <d v="2021-03-23T00:00:00"/>
    <m/>
    <m/>
    <m/>
    <x v="12"/>
    <m/>
    <n v="0"/>
    <m/>
  </r>
  <r>
    <x v="0"/>
    <s v="C 387-20"/>
    <x v="6"/>
    <x v="33"/>
    <s v="Finalizada en TDLC"/>
    <x v="8"/>
    <m/>
    <d v="2020-10-28T00:00:00"/>
    <m/>
    <m/>
    <m/>
    <x v="20"/>
    <m/>
    <n v="0"/>
    <m/>
  </r>
  <r>
    <x v="0"/>
    <s v="C 388-20"/>
    <x v="6"/>
    <x v="34"/>
    <s v="Finalizada en TDLC"/>
    <x v="8"/>
    <m/>
    <m/>
    <m/>
    <m/>
    <m/>
    <x v="21"/>
    <m/>
    <n v="0"/>
    <m/>
  </r>
  <r>
    <x v="0"/>
    <s v="C 389-20"/>
    <x v="6"/>
    <x v="34"/>
    <s v="Finalizada en TDLC"/>
    <x v="8"/>
    <m/>
    <m/>
    <m/>
    <m/>
    <m/>
    <x v="22"/>
    <m/>
    <n v="0"/>
    <m/>
  </r>
  <r>
    <x v="0"/>
    <s v="C 390-20"/>
    <x v="6"/>
    <x v="35"/>
    <s v="Finalizada en TDLC"/>
    <x v="9"/>
    <m/>
    <m/>
    <m/>
    <m/>
    <m/>
    <x v="23"/>
    <m/>
    <n v="0"/>
    <m/>
  </r>
  <r>
    <x v="0"/>
    <s v="C 391-20"/>
    <x v="6"/>
    <x v="36"/>
    <s v="Finalizada en TDLC"/>
    <x v="6"/>
    <m/>
    <m/>
    <m/>
    <m/>
    <m/>
    <x v="24"/>
    <m/>
    <n v="0"/>
    <m/>
  </r>
  <r>
    <x v="0"/>
    <s v="C 392-20"/>
    <x v="6"/>
    <x v="37"/>
    <s v="Finalizada en TDLC"/>
    <x v="9"/>
    <m/>
    <m/>
    <m/>
    <m/>
    <m/>
    <x v="25"/>
    <m/>
    <n v="0"/>
    <m/>
  </r>
  <r>
    <x v="0"/>
    <s v="C 393-20"/>
    <x v="6"/>
    <x v="38"/>
    <s v="Suspendida Ley Covid"/>
    <x v="1"/>
    <m/>
    <d v="2021-04-29T00:00:00"/>
    <m/>
    <m/>
    <m/>
    <x v="12"/>
    <m/>
    <n v="0"/>
    <m/>
  </r>
  <r>
    <x v="1"/>
    <s v="CIP 03-20"/>
    <x v="6"/>
    <x v="39"/>
    <s v="Suspendida Ley Covid"/>
    <x v="1"/>
    <m/>
    <d v="2021-04-29T00:00:00"/>
    <m/>
    <m/>
    <m/>
    <x v="12"/>
    <m/>
    <m/>
    <m/>
  </r>
  <r>
    <x v="2"/>
    <s v="C 394-20"/>
    <x v="6"/>
    <x v="40"/>
    <s v="Finalizada en TDLC"/>
    <x v="6"/>
    <m/>
    <m/>
    <m/>
    <m/>
    <m/>
    <x v="26"/>
    <m/>
    <n v="0"/>
    <m/>
  </r>
  <r>
    <x v="0"/>
    <s v="C 395-20"/>
    <x v="6"/>
    <x v="41"/>
    <s v="Finalizada en TDLC"/>
    <x v="6"/>
    <m/>
    <m/>
    <m/>
    <m/>
    <m/>
    <x v="27"/>
    <m/>
    <n v="0"/>
    <m/>
  </r>
  <r>
    <x v="0"/>
    <s v="C 397-20"/>
    <x v="6"/>
    <x v="42"/>
    <s v="Finalizada en TDLC"/>
    <x v="8"/>
    <m/>
    <m/>
    <m/>
    <m/>
    <m/>
    <x v="28"/>
    <m/>
    <n v="0"/>
    <m/>
  </r>
  <r>
    <x v="0"/>
    <s v="C 398-20"/>
    <x v="6"/>
    <x v="42"/>
    <s v="Finalizada en TDLC"/>
    <x v="8"/>
    <m/>
    <d v="2021-05-26T00:00:00"/>
    <m/>
    <m/>
    <m/>
    <x v="29"/>
    <m/>
    <n v="0"/>
    <m/>
  </r>
  <r>
    <x v="0"/>
    <s v="C 399-20"/>
    <x v="6"/>
    <x v="43"/>
    <s v="Finalizada en TDLC"/>
    <x v="5"/>
    <n v="1"/>
    <d v="2020-10-01T00:00:00"/>
    <m/>
    <m/>
    <m/>
    <x v="30"/>
    <m/>
    <n v="0"/>
    <m/>
  </r>
  <r>
    <x v="2"/>
    <s v="C 401-20"/>
    <x v="6"/>
    <x v="44"/>
    <s v="Finalizada en TDLC"/>
    <x v="6"/>
    <m/>
    <m/>
    <m/>
    <m/>
    <m/>
    <x v="31"/>
    <m/>
    <n v="0"/>
    <m/>
  </r>
  <r>
    <x v="2"/>
    <s v="C 402-20"/>
    <x v="6"/>
    <x v="45"/>
    <s v="Finalizada en TDLC"/>
    <x v="7"/>
    <n v="3"/>
    <m/>
    <m/>
    <m/>
    <m/>
    <x v="32"/>
    <m/>
    <n v="0"/>
    <m/>
  </r>
  <r>
    <x v="0"/>
    <s v="C 403-20"/>
    <x v="6"/>
    <x v="46"/>
    <s v="Suspendida Ley Covid"/>
    <x v="1"/>
    <m/>
    <d v="2021-04-29T00:00:00"/>
    <m/>
    <m/>
    <m/>
    <x v="12"/>
    <m/>
    <n v="0"/>
    <m/>
  </r>
  <r>
    <x v="0"/>
    <s v="C 404-20"/>
    <x v="6"/>
    <x v="47"/>
    <s v="En Tramitación"/>
    <x v="1"/>
    <m/>
    <d v="2021-07-07T00:00:00"/>
    <m/>
    <m/>
    <m/>
    <x v="12"/>
    <m/>
    <n v="0"/>
    <m/>
  </r>
  <r>
    <x v="0"/>
    <s v="C 405-20"/>
    <x v="6"/>
    <x v="48"/>
    <s v="Finalizada en TDLC"/>
    <x v="9"/>
    <m/>
    <m/>
    <m/>
    <m/>
    <m/>
    <x v="33"/>
    <m/>
    <n v="0"/>
    <m/>
  </r>
  <r>
    <x v="1"/>
    <s v="CIP 05-20"/>
    <x v="6"/>
    <x v="49"/>
    <s v="En Tramitación"/>
    <x v="1"/>
    <m/>
    <m/>
    <m/>
    <m/>
    <m/>
    <x v="34"/>
    <m/>
    <m/>
    <m/>
  </r>
  <r>
    <x v="0"/>
    <s v="C 406-20"/>
    <x v="6"/>
    <x v="50"/>
    <s v="En Tramitación"/>
    <x v="1"/>
    <m/>
    <m/>
    <m/>
    <m/>
    <m/>
    <x v="12"/>
    <m/>
    <n v="0"/>
    <m/>
  </r>
  <r>
    <x v="0"/>
    <s v="C 407-20"/>
    <x v="6"/>
    <x v="51"/>
    <s v="En Tramitación"/>
    <x v="1"/>
    <m/>
    <m/>
    <m/>
    <m/>
    <m/>
    <x v="12"/>
    <m/>
    <n v="0"/>
    <m/>
  </r>
  <r>
    <x v="2"/>
    <s v="C 408-20"/>
    <x v="6"/>
    <x v="52"/>
    <s v="Finalizada en TDLC"/>
    <x v="6"/>
    <m/>
    <m/>
    <m/>
    <m/>
    <m/>
    <x v="35"/>
    <m/>
    <m/>
    <m/>
  </r>
  <r>
    <x v="0"/>
    <s v="C 409-20"/>
    <x v="6"/>
    <x v="53"/>
    <s v="Finalizada en TDLC"/>
    <x v="5"/>
    <m/>
    <m/>
    <m/>
    <m/>
    <m/>
    <x v="36"/>
    <m/>
    <m/>
    <m/>
  </r>
  <r>
    <x v="0"/>
    <s v="C 410-20"/>
    <x v="6"/>
    <x v="54"/>
    <s v="Finalizada en TDLC"/>
    <x v="5"/>
    <m/>
    <m/>
    <m/>
    <m/>
    <m/>
    <x v="37"/>
    <m/>
    <m/>
    <m/>
  </r>
  <r>
    <x v="0"/>
    <s v="C 411-20"/>
    <x v="6"/>
    <x v="55"/>
    <s v="En Tramitación"/>
    <x v="1"/>
    <m/>
    <m/>
    <m/>
    <m/>
    <m/>
    <x v="12"/>
    <m/>
    <m/>
    <m/>
  </r>
  <r>
    <x v="0"/>
    <s v="C 412-20"/>
    <x v="6"/>
    <x v="56"/>
    <s v="En Tramitación"/>
    <x v="1"/>
    <m/>
    <m/>
    <m/>
    <m/>
    <m/>
    <x v="12"/>
    <m/>
    <m/>
    <m/>
  </r>
  <r>
    <x v="0"/>
    <s v="C 413-20"/>
    <x v="6"/>
    <x v="56"/>
    <s v="En Tramitación"/>
    <x v="1"/>
    <m/>
    <m/>
    <m/>
    <m/>
    <m/>
    <x v="12"/>
    <m/>
    <m/>
    <m/>
  </r>
  <r>
    <x v="2"/>
    <s v="C 414-20"/>
    <x v="6"/>
    <x v="57"/>
    <s v="Finalizada en TDLC"/>
    <x v="6"/>
    <m/>
    <m/>
    <m/>
    <m/>
    <m/>
    <x v="38"/>
    <m/>
    <m/>
    <m/>
  </r>
  <r>
    <x v="2"/>
    <s v="C 415-20"/>
    <x v="6"/>
    <x v="58"/>
    <s v="Finalizada en TDLC"/>
    <x v="7"/>
    <m/>
    <m/>
    <m/>
    <m/>
    <m/>
    <x v="39"/>
    <m/>
    <m/>
    <m/>
  </r>
  <r>
    <x v="0"/>
    <s v="C 416-20"/>
    <x v="6"/>
    <x v="59"/>
    <s v="Finalizada en TDLC"/>
    <x v="6"/>
    <m/>
    <m/>
    <m/>
    <m/>
    <m/>
    <x v="40"/>
    <m/>
    <m/>
    <m/>
  </r>
  <r>
    <x v="1"/>
    <s v="CIP 06-20"/>
    <x v="6"/>
    <x v="60"/>
    <s v="En Tramitación"/>
    <x v="1"/>
    <m/>
    <m/>
    <m/>
    <m/>
    <m/>
    <x v="12"/>
    <m/>
    <m/>
    <m/>
  </r>
  <r>
    <x v="1"/>
    <s v="CIP 07-20"/>
    <x v="6"/>
    <x v="61"/>
    <s v="En Tramitación"/>
    <x v="1"/>
    <m/>
    <m/>
    <m/>
    <m/>
    <m/>
    <x v="12"/>
    <m/>
    <m/>
    <m/>
  </r>
  <r>
    <x v="3"/>
    <s v="C 417-21"/>
    <x v="5"/>
    <x v="62"/>
    <s v="En Tramitación"/>
    <x v="1"/>
    <m/>
    <m/>
    <m/>
    <m/>
    <m/>
    <x v="12"/>
    <m/>
    <m/>
    <m/>
  </r>
  <r>
    <x v="2"/>
    <s v="C 418-21"/>
    <x v="5"/>
    <x v="63"/>
    <s v="Finalizada en TDLC"/>
    <x v="7"/>
    <m/>
    <m/>
    <m/>
    <m/>
    <m/>
    <x v="41"/>
    <m/>
    <m/>
    <m/>
  </r>
  <r>
    <x v="2"/>
    <s v="C 419-21"/>
    <x v="5"/>
    <x v="64"/>
    <s v="Finalizada en TDLC"/>
    <x v="7"/>
    <m/>
    <m/>
    <m/>
    <m/>
    <m/>
    <x v="42"/>
    <m/>
    <m/>
    <m/>
  </r>
  <r>
    <x v="0"/>
    <s v="C 420-21"/>
    <x v="5"/>
    <x v="65"/>
    <s v="Finalizada en TDLC"/>
    <x v="6"/>
    <m/>
    <m/>
    <m/>
    <m/>
    <m/>
    <x v="43"/>
    <m/>
    <m/>
    <m/>
  </r>
  <r>
    <x v="0"/>
    <s v="C 421-21"/>
    <x v="5"/>
    <x v="66"/>
    <s v="Finalizada en TDLC"/>
    <x v="10"/>
    <m/>
    <m/>
    <m/>
    <m/>
    <m/>
    <x v="44"/>
    <m/>
    <m/>
    <m/>
  </r>
  <r>
    <x v="2"/>
    <s v="C 422-21"/>
    <x v="5"/>
    <x v="67"/>
    <s v="Finalizada en TDLC - En CS"/>
    <x v="11"/>
    <m/>
    <m/>
    <m/>
    <m/>
    <m/>
    <x v="12"/>
    <m/>
    <m/>
    <m/>
  </r>
  <r>
    <x v="0"/>
    <s v="C 423-21"/>
    <x v="5"/>
    <x v="68"/>
    <s v="En Tramitación"/>
    <x v="1"/>
    <m/>
    <m/>
    <m/>
    <m/>
    <m/>
    <x v="12"/>
    <m/>
    <m/>
    <m/>
  </r>
  <r>
    <x v="0"/>
    <s v="C 424-21"/>
    <x v="5"/>
    <x v="69"/>
    <s v="Finalizada en TDLC"/>
    <x v="11"/>
    <m/>
    <m/>
    <m/>
    <m/>
    <m/>
    <x v="45"/>
    <m/>
    <m/>
    <m/>
  </r>
  <r>
    <x v="0"/>
    <s v="C 425-21"/>
    <x v="5"/>
    <x v="70"/>
    <s v="Finalizada en TDLC"/>
    <x v="6"/>
    <m/>
    <m/>
    <m/>
    <m/>
    <m/>
    <x v="46"/>
    <m/>
    <m/>
    <m/>
  </r>
  <r>
    <x v="0"/>
    <s v="C 427-21"/>
    <x v="5"/>
    <x v="71"/>
    <s v="En Tramitación"/>
    <x v="1"/>
    <m/>
    <m/>
    <m/>
    <m/>
    <m/>
    <x v="12"/>
    <m/>
    <m/>
    <m/>
  </r>
  <r>
    <x v="0"/>
    <s v="C 428-21"/>
    <x v="5"/>
    <x v="72"/>
    <s v="En Tramitación"/>
    <x v="1"/>
    <m/>
    <m/>
    <m/>
    <m/>
    <m/>
    <x v="12"/>
    <m/>
    <m/>
    <m/>
  </r>
  <r>
    <x v="1"/>
    <s v="CIP 08-21"/>
    <x v="5"/>
    <x v="73"/>
    <s v="En Tramitación"/>
    <x v="1"/>
    <m/>
    <m/>
    <m/>
    <m/>
    <m/>
    <x v="12"/>
    <m/>
    <m/>
    <m/>
  </r>
  <r>
    <x v="1"/>
    <s v="CIP 09-21"/>
    <x v="5"/>
    <x v="73"/>
    <s v="En Tramitación"/>
    <x v="1"/>
    <m/>
    <m/>
    <m/>
    <m/>
    <m/>
    <x v="12"/>
    <m/>
    <m/>
    <m/>
  </r>
  <r>
    <x v="1"/>
    <s v="CIP 10-21"/>
    <x v="5"/>
    <x v="74"/>
    <s v="En Tramitación"/>
    <x v="1"/>
    <m/>
    <m/>
    <m/>
    <m/>
    <m/>
    <x v="12"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">
  <r>
    <x v="0"/>
    <s v="C 292-15"/>
    <x v="0"/>
    <x v="0"/>
    <x v="0"/>
    <x v="0"/>
    <m/>
    <d v="2016-08-30T00:00:00"/>
    <x v="0"/>
    <m/>
    <m/>
    <x v="0"/>
    <n v="1"/>
    <n v="0"/>
    <d v="2020-08-14T00:00:00"/>
  </r>
  <r>
    <x v="0"/>
    <s v="C 299-15"/>
    <x v="0"/>
    <x v="1"/>
    <x v="0"/>
    <x v="0"/>
    <m/>
    <d v="2016-03-03T00:00:00"/>
    <x v="1"/>
    <m/>
    <m/>
    <x v="1"/>
    <n v="1"/>
    <n v="0"/>
    <d v="2020-01-06T00:00:00"/>
  </r>
  <r>
    <x v="0"/>
    <s v="C 304-16"/>
    <x v="1"/>
    <x v="2"/>
    <x v="0"/>
    <x v="0"/>
    <m/>
    <d v="2016-10-20T00:00:00"/>
    <x v="2"/>
    <m/>
    <m/>
    <x v="2"/>
    <n v="1"/>
    <n v="0"/>
    <d v="2020-04-08T00:00:00"/>
  </r>
  <r>
    <x v="0"/>
    <s v="C 305-16"/>
    <x v="1"/>
    <x v="3"/>
    <x v="0"/>
    <x v="0"/>
    <m/>
    <d v="2016-07-20T00:00:00"/>
    <x v="3"/>
    <m/>
    <m/>
    <x v="3"/>
    <n v="1"/>
    <n v="0"/>
    <d v="2019-12-05T00:00:00"/>
  </r>
  <r>
    <x v="0"/>
    <s v="C 312-16"/>
    <x v="1"/>
    <x v="4"/>
    <x v="0"/>
    <x v="0"/>
    <m/>
    <d v="2017-01-12T00:00:00"/>
    <x v="4"/>
    <m/>
    <m/>
    <x v="4"/>
    <n v="1"/>
    <n v="0"/>
    <d v="2020-01-27T00:00:00"/>
  </r>
  <r>
    <x v="0"/>
    <s v="C 315-16"/>
    <x v="1"/>
    <x v="5"/>
    <x v="0"/>
    <x v="0"/>
    <m/>
    <d v="2017-01-05T00:00:00"/>
    <x v="5"/>
    <m/>
    <m/>
    <x v="5"/>
    <n v="1"/>
    <n v="0"/>
    <d v="2020-02-24T00:00:00"/>
  </r>
  <r>
    <x v="0"/>
    <s v="C 319-17"/>
    <x v="2"/>
    <x v="6"/>
    <x v="1"/>
    <x v="0"/>
    <m/>
    <d v="2019-08-26T00:00:00"/>
    <x v="6"/>
    <n v="1"/>
    <m/>
    <x v="6"/>
    <m/>
    <n v="0"/>
    <m/>
  </r>
  <r>
    <x v="0"/>
    <s v="C 321-17"/>
    <x v="2"/>
    <x v="7"/>
    <x v="0"/>
    <x v="0"/>
    <m/>
    <d v="2017-12-27T00:00:00"/>
    <x v="7"/>
    <m/>
    <m/>
    <x v="7"/>
    <n v="1"/>
    <n v="0"/>
    <d v="2020-10-16T00:00:00"/>
  </r>
  <r>
    <x v="0"/>
    <s v="C 323-17"/>
    <x v="2"/>
    <x v="8"/>
    <x v="1"/>
    <x v="0"/>
    <m/>
    <m/>
    <x v="8"/>
    <m/>
    <m/>
    <x v="8"/>
    <n v="1"/>
    <n v="1"/>
    <m/>
  </r>
  <r>
    <x v="0"/>
    <s v="C 332-17"/>
    <x v="2"/>
    <x v="9"/>
    <x v="0"/>
    <x v="0"/>
    <m/>
    <d v="2018-02-22T00:00:00"/>
    <x v="9"/>
    <m/>
    <m/>
    <x v="9"/>
    <n v="1"/>
    <n v="0"/>
    <d v="2020-01-27T00:00:00"/>
  </r>
  <r>
    <x v="0"/>
    <s v="C 333-17"/>
    <x v="2"/>
    <x v="10"/>
    <x v="0"/>
    <x v="0"/>
    <m/>
    <d v="2018-02-07T00:00:00"/>
    <x v="10"/>
    <m/>
    <m/>
    <x v="10"/>
    <n v="1"/>
    <n v="0"/>
    <d v="2020-06-08T00:00:00"/>
  </r>
  <r>
    <x v="0"/>
    <s v="C 335-17"/>
    <x v="2"/>
    <x v="11"/>
    <x v="0"/>
    <x v="0"/>
    <m/>
    <d v="2018-04-05T00:00:00"/>
    <x v="11"/>
    <m/>
    <m/>
    <x v="9"/>
    <n v="1"/>
    <n v="0"/>
    <d v="2020-10-05T00:00:00"/>
  </r>
  <r>
    <x v="0"/>
    <s v="C 343-18"/>
    <x v="3"/>
    <x v="12"/>
    <x v="0"/>
    <x v="0"/>
    <m/>
    <m/>
    <x v="8"/>
    <m/>
    <m/>
    <x v="11"/>
    <n v="1"/>
    <n v="1"/>
    <m/>
  </r>
  <r>
    <x v="0"/>
    <s v="C 349-18"/>
    <x v="3"/>
    <x v="13"/>
    <x v="2"/>
    <x v="1"/>
    <m/>
    <d v="2018-12-13T00:00:00"/>
    <x v="8"/>
    <m/>
    <m/>
    <x v="12"/>
    <m/>
    <n v="0"/>
    <m/>
  </r>
  <r>
    <x v="0"/>
    <s v="C 358-18"/>
    <x v="3"/>
    <x v="14"/>
    <x v="3"/>
    <x v="1"/>
    <n v="3"/>
    <d v="2019-03-26T00:00:00"/>
    <x v="12"/>
    <n v="1"/>
    <n v="1"/>
    <x v="12"/>
    <m/>
    <n v="0"/>
    <m/>
  </r>
  <r>
    <x v="0"/>
    <s v="C 359-18"/>
    <x v="3"/>
    <x v="15"/>
    <x v="3"/>
    <x v="1"/>
    <m/>
    <d v="2019-04-02T00:00:00"/>
    <x v="13"/>
    <n v="1"/>
    <n v="1"/>
    <x v="12"/>
    <m/>
    <n v="0"/>
    <m/>
  </r>
  <r>
    <x v="0"/>
    <s v="C 361-18"/>
    <x v="3"/>
    <x v="16"/>
    <x v="1"/>
    <x v="0"/>
    <n v="2"/>
    <d v="2019-06-20T00:00:00"/>
    <x v="14"/>
    <n v="1"/>
    <m/>
    <x v="13"/>
    <m/>
    <n v="0"/>
    <m/>
  </r>
  <r>
    <x v="0"/>
    <s v="C 362-18"/>
    <x v="3"/>
    <x v="17"/>
    <x v="4"/>
    <x v="2"/>
    <m/>
    <m/>
    <x v="8"/>
    <m/>
    <m/>
    <x v="12"/>
    <m/>
    <n v="0"/>
    <m/>
  </r>
  <r>
    <x v="0"/>
    <s v="C 363-18"/>
    <x v="3"/>
    <x v="18"/>
    <x v="3"/>
    <x v="1"/>
    <n v="8"/>
    <d v="2019-06-13T00:00:00"/>
    <x v="15"/>
    <m/>
    <n v="1"/>
    <x v="12"/>
    <m/>
    <n v="0"/>
    <m/>
  </r>
  <r>
    <x v="0"/>
    <s v="C 364-18"/>
    <x v="3"/>
    <x v="19"/>
    <x v="4"/>
    <x v="0"/>
    <m/>
    <d v="2019-04-02T00:00:00"/>
    <x v="16"/>
    <m/>
    <m/>
    <x v="14"/>
    <m/>
    <n v="0"/>
    <m/>
  </r>
  <r>
    <x v="0"/>
    <s v="C 373-19"/>
    <x v="4"/>
    <x v="20"/>
    <x v="4"/>
    <x v="3"/>
    <m/>
    <m/>
    <x v="8"/>
    <m/>
    <m/>
    <x v="15"/>
    <m/>
    <n v="0"/>
    <m/>
  </r>
  <r>
    <x v="0"/>
    <s v="C 374-19"/>
    <x v="4"/>
    <x v="21"/>
    <x v="2"/>
    <x v="4"/>
    <m/>
    <d v="2020-04-08T00:00:00"/>
    <x v="8"/>
    <m/>
    <m/>
    <x v="12"/>
    <m/>
    <n v="0"/>
    <m/>
  </r>
  <r>
    <x v="0"/>
    <s v="C 375-19"/>
    <x v="4"/>
    <x v="22"/>
    <x v="4"/>
    <x v="5"/>
    <m/>
    <d v="2020-02-03T00:00:00"/>
    <x v="8"/>
    <m/>
    <m/>
    <x v="16"/>
    <m/>
    <n v="0"/>
    <m/>
  </r>
  <r>
    <x v="1"/>
    <s v="CIP 02-19 (2)"/>
    <x v="4"/>
    <x v="23"/>
    <x v="2"/>
    <x v="1"/>
    <m/>
    <m/>
    <x v="8"/>
    <m/>
    <m/>
    <x v="12"/>
    <m/>
    <m/>
    <m/>
  </r>
  <r>
    <x v="1"/>
    <s v="CIP 02-19"/>
    <x v="4"/>
    <x v="23"/>
    <x v="4"/>
    <x v="6"/>
    <m/>
    <m/>
    <x v="8"/>
    <m/>
    <m/>
    <x v="17"/>
    <n v="1"/>
    <n v="0"/>
    <d v="2020-07-31T00:00:00"/>
  </r>
  <r>
    <x v="0"/>
    <s v="C 376-19"/>
    <x v="4"/>
    <x v="24"/>
    <x v="2"/>
    <x v="1"/>
    <m/>
    <d v="2019-09-12T00:00:00"/>
    <x v="8"/>
    <m/>
    <m/>
    <x v="12"/>
    <m/>
    <n v="0"/>
    <m/>
  </r>
  <r>
    <x v="0"/>
    <s v="C 377-19"/>
    <x v="4"/>
    <x v="25"/>
    <x v="2"/>
    <x v="1"/>
    <m/>
    <d v="2020-01-16T00:00:00"/>
    <x v="8"/>
    <m/>
    <m/>
    <x v="12"/>
    <m/>
    <n v="0"/>
    <m/>
  </r>
  <r>
    <x v="0"/>
    <s v="C 379-19"/>
    <x v="4"/>
    <x v="26"/>
    <x v="2"/>
    <x v="1"/>
    <n v="1"/>
    <d v="2020-10-06T00:00:00"/>
    <x v="8"/>
    <m/>
    <m/>
    <x v="12"/>
    <m/>
    <n v="0"/>
    <m/>
  </r>
  <r>
    <x v="0"/>
    <s v="C 382-19"/>
    <x v="4"/>
    <x v="27"/>
    <x v="2"/>
    <x v="1"/>
    <m/>
    <d v="2020-01-30T00:00:00"/>
    <x v="8"/>
    <m/>
    <m/>
    <x v="12"/>
    <m/>
    <n v="0"/>
    <m/>
  </r>
  <r>
    <x v="0"/>
    <s v="C 383-19"/>
    <x v="4"/>
    <x v="28"/>
    <x v="2"/>
    <x v="1"/>
    <m/>
    <d v="2020-08-18T00:00:00"/>
    <x v="8"/>
    <m/>
    <m/>
    <x v="12"/>
    <m/>
    <n v="0"/>
    <m/>
  </r>
  <r>
    <x v="2"/>
    <s v="C 385-19"/>
    <x v="4"/>
    <x v="29"/>
    <x v="4"/>
    <x v="7"/>
    <s v="no se aceptó la reposición que dejaba sin efecto la cauteral"/>
    <m/>
    <x v="8"/>
    <m/>
    <m/>
    <x v="18"/>
    <m/>
    <n v="0"/>
    <m/>
  </r>
  <r>
    <x v="0"/>
    <s v="C 305-16 (2)"/>
    <x v="4"/>
    <x v="30"/>
    <x v="4"/>
    <x v="5"/>
    <m/>
    <m/>
    <x v="17"/>
    <n v="1"/>
    <m/>
    <x v="19"/>
    <m/>
    <n v="0"/>
    <m/>
  </r>
  <r>
    <x v="0"/>
    <s v="C 386-19"/>
    <x v="4"/>
    <x v="31"/>
    <x v="2"/>
    <x v="1"/>
    <m/>
    <d v="2021-03-23T00:00:00"/>
    <x v="8"/>
    <m/>
    <m/>
    <x v="12"/>
    <m/>
    <n v="0"/>
    <m/>
  </r>
  <r>
    <x v="0"/>
    <s v="C 387-20"/>
    <x v="5"/>
    <x v="32"/>
    <x v="4"/>
    <x v="8"/>
    <m/>
    <d v="2020-10-28T00:00:00"/>
    <x v="8"/>
    <m/>
    <m/>
    <x v="20"/>
    <m/>
    <n v="0"/>
    <m/>
  </r>
  <r>
    <x v="0"/>
    <s v="C 388-20"/>
    <x v="5"/>
    <x v="33"/>
    <x v="4"/>
    <x v="8"/>
    <m/>
    <m/>
    <x v="8"/>
    <m/>
    <m/>
    <x v="21"/>
    <m/>
    <n v="0"/>
    <m/>
  </r>
  <r>
    <x v="0"/>
    <s v="C 389-20"/>
    <x v="5"/>
    <x v="33"/>
    <x v="4"/>
    <x v="8"/>
    <m/>
    <m/>
    <x v="8"/>
    <m/>
    <m/>
    <x v="22"/>
    <m/>
    <n v="0"/>
    <m/>
  </r>
  <r>
    <x v="0"/>
    <s v="C 390-20"/>
    <x v="5"/>
    <x v="34"/>
    <x v="4"/>
    <x v="9"/>
    <m/>
    <m/>
    <x v="8"/>
    <m/>
    <m/>
    <x v="23"/>
    <m/>
    <n v="0"/>
    <m/>
  </r>
  <r>
    <x v="0"/>
    <s v="C 391-20"/>
    <x v="5"/>
    <x v="35"/>
    <x v="4"/>
    <x v="6"/>
    <m/>
    <m/>
    <x v="8"/>
    <m/>
    <m/>
    <x v="24"/>
    <m/>
    <n v="0"/>
    <m/>
  </r>
  <r>
    <x v="0"/>
    <s v="C 392-20"/>
    <x v="5"/>
    <x v="36"/>
    <x v="4"/>
    <x v="9"/>
    <m/>
    <m/>
    <x v="8"/>
    <m/>
    <m/>
    <x v="25"/>
    <m/>
    <n v="0"/>
    <m/>
  </r>
  <r>
    <x v="0"/>
    <s v="C 393-20"/>
    <x v="5"/>
    <x v="37"/>
    <x v="5"/>
    <x v="1"/>
    <m/>
    <d v="2021-04-29T00:00:00"/>
    <x v="8"/>
    <m/>
    <m/>
    <x v="12"/>
    <m/>
    <n v="0"/>
    <m/>
  </r>
  <r>
    <x v="1"/>
    <s v="CIP 03-20"/>
    <x v="5"/>
    <x v="38"/>
    <x v="5"/>
    <x v="1"/>
    <m/>
    <d v="2021-04-29T00:00:00"/>
    <x v="8"/>
    <m/>
    <m/>
    <x v="12"/>
    <m/>
    <m/>
    <m/>
  </r>
  <r>
    <x v="2"/>
    <s v="C 394-20"/>
    <x v="5"/>
    <x v="39"/>
    <x v="4"/>
    <x v="6"/>
    <m/>
    <m/>
    <x v="8"/>
    <m/>
    <m/>
    <x v="26"/>
    <m/>
    <n v="0"/>
    <m/>
  </r>
  <r>
    <x v="0"/>
    <s v="C 395-20"/>
    <x v="5"/>
    <x v="40"/>
    <x v="4"/>
    <x v="6"/>
    <m/>
    <m/>
    <x v="8"/>
    <m/>
    <m/>
    <x v="27"/>
    <m/>
    <n v="0"/>
    <m/>
  </r>
  <r>
    <x v="0"/>
    <s v="C 397-20"/>
    <x v="5"/>
    <x v="41"/>
    <x v="4"/>
    <x v="8"/>
    <m/>
    <m/>
    <x v="8"/>
    <m/>
    <m/>
    <x v="28"/>
    <m/>
    <n v="0"/>
    <m/>
  </r>
  <r>
    <x v="0"/>
    <s v="C 398-20"/>
    <x v="5"/>
    <x v="41"/>
    <x v="4"/>
    <x v="8"/>
    <m/>
    <d v="2021-05-26T00:00:00"/>
    <x v="8"/>
    <m/>
    <m/>
    <x v="29"/>
    <m/>
    <n v="0"/>
    <m/>
  </r>
  <r>
    <x v="0"/>
    <s v="C 399-20"/>
    <x v="5"/>
    <x v="42"/>
    <x v="4"/>
    <x v="5"/>
    <n v="1"/>
    <d v="2020-10-01T00:00:00"/>
    <x v="8"/>
    <m/>
    <m/>
    <x v="30"/>
    <m/>
    <n v="0"/>
    <m/>
  </r>
  <r>
    <x v="2"/>
    <s v="C 401-20"/>
    <x v="5"/>
    <x v="43"/>
    <x v="4"/>
    <x v="6"/>
    <m/>
    <m/>
    <x v="8"/>
    <m/>
    <m/>
    <x v="31"/>
    <m/>
    <n v="0"/>
    <m/>
  </r>
  <r>
    <x v="2"/>
    <s v="C 402-20"/>
    <x v="5"/>
    <x v="44"/>
    <x v="4"/>
    <x v="7"/>
    <n v="3"/>
    <m/>
    <x v="8"/>
    <m/>
    <m/>
    <x v="32"/>
    <m/>
    <n v="0"/>
    <m/>
  </r>
  <r>
    <x v="0"/>
    <s v="C 403-20"/>
    <x v="5"/>
    <x v="45"/>
    <x v="5"/>
    <x v="1"/>
    <m/>
    <d v="2021-04-29T00:00:00"/>
    <x v="8"/>
    <m/>
    <m/>
    <x v="12"/>
    <m/>
    <n v="0"/>
    <m/>
  </r>
  <r>
    <x v="0"/>
    <s v="C 404-20"/>
    <x v="5"/>
    <x v="46"/>
    <x v="2"/>
    <x v="1"/>
    <m/>
    <d v="2021-07-07T00:00:00"/>
    <x v="8"/>
    <m/>
    <m/>
    <x v="12"/>
    <m/>
    <n v="0"/>
    <m/>
  </r>
  <r>
    <x v="0"/>
    <s v="C 405-20"/>
    <x v="5"/>
    <x v="47"/>
    <x v="4"/>
    <x v="9"/>
    <m/>
    <m/>
    <x v="8"/>
    <m/>
    <m/>
    <x v="33"/>
    <m/>
    <n v="0"/>
    <m/>
  </r>
  <r>
    <x v="1"/>
    <s v="CIP 05-20"/>
    <x v="5"/>
    <x v="48"/>
    <x v="2"/>
    <x v="1"/>
    <m/>
    <m/>
    <x v="8"/>
    <m/>
    <m/>
    <x v="34"/>
    <m/>
    <m/>
    <m/>
  </r>
  <r>
    <x v="0"/>
    <s v="C 406-20"/>
    <x v="5"/>
    <x v="49"/>
    <x v="2"/>
    <x v="1"/>
    <m/>
    <m/>
    <x v="8"/>
    <m/>
    <m/>
    <x v="12"/>
    <m/>
    <n v="0"/>
    <m/>
  </r>
  <r>
    <x v="0"/>
    <s v="C 407-20"/>
    <x v="5"/>
    <x v="50"/>
    <x v="2"/>
    <x v="1"/>
    <m/>
    <m/>
    <x v="8"/>
    <m/>
    <m/>
    <x v="12"/>
    <m/>
    <n v="0"/>
    <m/>
  </r>
  <r>
    <x v="2"/>
    <s v="C 408-20"/>
    <x v="5"/>
    <x v="51"/>
    <x v="4"/>
    <x v="6"/>
    <m/>
    <m/>
    <x v="8"/>
    <m/>
    <m/>
    <x v="35"/>
    <m/>
    <m/>
    <m/>
  </r>
  <r>
    <x v="0"/>
    <s v="C 409-20"/>
    <x v="5"/>
    <x v="52"/>
    <x v="4"/>
    <x v="5"/>
    <m/>
    <m/>
    <x v="8"/>
    <m/>
    <m/>
    <x v="36"/>
    <m/>
    <m/>
    <m/>
  </r>
  <r>
    <x v="0"/>
    <s v="C 410-20"/>
    <x v="5"/>
    <x v="53"/>
    <x v="4"/>
    <x v="5"/>
    <m/>
    <m/>
    <x v="8"/>
    <m/>
    <m/>
    <x v="37"/>
    <m/>
    <m/>
    <m/>
  </r>
  <r>
    <x v="0"/>
    <s v="C 411-20"/>
    <x v="5"/>
    <x v="54"/>
    <x v="2"/>
    <x v="1"/>
    <m/>
    <m/>
    <x v="8"/>
    <m/>
    <m/>
    <x v="12"/>
    <m/>
    <m/>
    <m/>
  </r>
  <r>
    <x v="0"/>
    <s v="C 412-20"/>
    <x v="5"/>
    <x v="55"/>
    <x v="2"/>
    <x v="1"/>
    <m/>
    <m/>
    <x v="8"/>
    <m/>
    <m/>
    <x v="12"/>
    <m/>
    <m/>
    <m/>
  </r>
  <r>
    <x v="0"/>
    <s v="C 413-20"/>
    <x v="5"/>
    <x v="55"/>
    <x v="2"/>
    <x v="1"/>
    <m/>
    <m/>
    <x v="8"/>
    <m/>
    <m/>
    <x v="12"/>
    <m/>
    <m/>
    <m/>
  </r>
  <r>
    <x v="2"/>
    <s v="C 414-20"/>
    <x v="5"/>
    <x v="56"/>
    <x v="4"/>
    <x v="6"/>
    <m/>
    <m/>
    <x v="8"/>
    <m/>
    <m/>
    <x v="38"/>
    <m/>
    <m/>
    <m/>
  </r>
  <r>
    <x v="2"/>
    <s v="C 415-20"/>
    <x v="5"/>
    <x v="57"/>
    <x v="4"/>
    <x v="7"/>
    <m/>
    <m/>
    <x v="8"/>
    <m/>
    <m/>
    <x v="39"/>
    <m/>
    <m/>
    <m/>
  </r>
  <r>
    <x v="0"/>
    <s v="C 416-20"/>
    <x v="5"/>
    <x v="58"/>
    <x v="4"/>
    <x v="6"/>
    <m/>
    <m/>
    <x v="8"/>
    <m/>
    <m/>
    <x v="40"/>
    <m/>
    <m/>
    <m/>
  </r>
  <r>
    <x v="1"/>
    <s v="CIP 06-20"/>
    <x v="5"/>
    <x v="59"/>
    <x v="2"/>
    <x v="1"/>
    <m/>
    <m/>
    <x v="8"/>
    <m/>
    <m/>
    <x v="12"/>
    <m/>
    <m/>
    <m/>
  </r>
  <r>
    <x v="1"/>
    <s v="CIP 07-20"/>
    <x v="5"/>
    <x v="60"/>
    <x v="2"/>
    <x v="1"/>
    <m/>
    <m/>
    <x v="8"/>
    <m/>
    <m/>
    <x v="12"/>
    <m/>
    <m/>
    <m/>
  </r>
  <r>
    <x v="0"/>
    <s v="C 417-21"/>
    <x v="6"/>
    <x v="61"/>
    <x v="2"/>
    <x v="1"/>
    <m/>
    <m/>
    <x v="8"/>
    <m/>
    <m/>
    <x v="12"/>
    <m/>
    <m/>
    <m/>
  </r>
  <r>
    <x v="2"/>
    <s v="C 418-21"/>
    <x v="6"/>
    <x v="62"/>
    <x v="4"/>
    <x v="7"/>
    <m/>
    <m/>
    <x v="8"/>
    <m/>
    <m/>
    <x v="41"/>
    <m/>
    <m/>
    <m/>
  </r>
  <r>
    <x v="2"/>
    <s v="C 419-21"/>
    <x v="6"/>
    <x v="63"/>
    <x v="4"/>
    <x v="7"/>
    <m/>
    <m/>
    <x v="8"/>
    <m/>
    <m/>
    <x v="42"/>
    <m/>
    <m/>
    <m/>
  </r>
  <r>
    <x v="0"/>
    <s v="C 420-21"/>
    <x v="6"/>
    <x v="64"/>
    <x v="4"/>
    <x v="6"/>
    <m/>
    <m/>
    <x v="8"/>
    <m/>
    <m/>
    <x v="43"/>
    <m/>
    <m/>
    <m/>
  </r>
  <r>
    <x v="0"/>
    <s v="C 421-21"/>
    <x v="6"/>
    <x v="65"/>
    <x v="4"/>
    <x v="10"/>
    <m/>
    <m/>
    <x v="8"/>
    <m/>
    <m/>
    <x v="44"/>
    <m/>
    <m/>
    <m/>
  </r>
  <r>
    <x v="2"/>
    <s v="C 422-21"/>
    <x v="6"/>
    <x v="66"/>
    <x v="1"/>
    <x v="6"/>
    <m/>
    <m/>
    <x v="8"/>
    <m/>
    <m/>
    <x v="12"/>
    <m/>
    <m/>
    <m/>
  </r>
  <r>
    <x v="0"/>
    <s v="C 423-21"/>
    <x v="6"/>
    <x v="67"/>
    <x v="2"/>
    <x v="1"/>
    <m/>
    <m/>
    <x v="8"/>
    <m/>
    <m/>
    <x v="12"/>
    <m/>
    <m/>
    <m/>
  </r>
  <r>
    <x v="0"/>
    <s v="C 424-21"/>
    <x v="6"/>
    <x v="68"/>
    <x v="4"/>
    <x v="6"/>
    <m/>
    <m/>
    <x v="8"/>
    <m/>
    <m/>
    <x v="45"/>
    <m/>
    <m/>
    <m/>
  </r>
  <r>
    <x v="0"/>
    <s v="C 425-21"/>
    <x v="6"/>
    <x v="69"/>
    <x v="4"/>
    <x v="6"/>
    <m/>
    <m/>
    <x v="8"/>
    <m/>
    <m/>
    <x v="46"/>
    <m/>
    <m/>
    <m/>
  </r>
  <r>
    <x v="0"/>
    <s v="C 427-21"/>
    <x v="6"/>
    <x v="70"/>
    <x v="2"/>
    <x v="1"/>
    <m/>
    <m/>
    <x v="8"/>
    <m/>
    <m/>
    <x v="12"/>
    <m/>
    <m/>
    <m/>
  </r>
  <r>
    <x v="0"/>
    <s v="C 428-21"/>
    <x v="6"/>
    <x v="71"/>
    <x v="2"/>
    <x v="1"/>
    <m/>
    <m/>
    <x v="8"/>
    <m/>
    <m/>
    <x v="12"/>
    <m/>
    <m/>
    <m/>
  </r>
  <r>
    <x v="1"/>
    <s v="CIP 08-21"/>
    <x v="6"/>
    <x v="72"/>
    <x v="2"/>
    <x v="1"/>
    <m/>
    <m/>
    <x v="8"/>
    <m/>
    <m/>
    <x v="12"/>
    <m/>
    <m/>
    <m/>
  </r>
  <r>
    <x v="1"/>
    <s v="CIP 09-21"/>
    <x v="6"/>
    <x v="72"/>
    <x v="2"/>
    <x v="1"/>
    <m/>
    <m/>
    <x v="8"/>
    <m/>
    <m/>
    <x v="12"/>
    <m/>
    <m/>
    <m/>
  </r>
  <r>
    <x v="1"/>
    <s v="CIP 10-21"/>
    <x v="6"/>
    <x v="73"/>
    <x v="2"/>
    <x v="1"/>
    <m/>
    <m/>
    <x v="8"/>
    <m/>
    <m/>
    <x v="12"/>
    <m/>
    <m/>
    <m/>
  </r>
  <r>
    <x v="0"/>
    <s v="C 429-21"/>
    <x v="6"/>
    <x v="74"/>
    <x v="2"/>
    <x v="1"/>
    <m/>
    <m/>
    <x v="8"/>
    <m/>
    <m/>
    <x v="12"/>
    <m/>
    <m/>
    <m/>
  </r>
  <r>
    <x v="0"/>
    <s v="C 430-21"/>
    <x v="6"/>
    <x v="75"/>
    <x v="2"/>
    <x v="1"/>
    <m/>
    <m/>
    <x v="8"/>
    <m/>
    <m/>
    <x v="12"/>
    <m/>
    <m/>
    <m/>
  </r>
  <r>
    <x v="2"/>
    <s v="C 431-21"/>
    <x v="6"/>
    <x v="76"/>
    <x v="4"/>
    <x v="1"/>
    <m/>
    <m/>
    <x v="8"/>
    <m/>
    <m/>
    <x v="12"/>
    <m/>
    <m/>
    <m/>
  </r>
  <r>
    <x v="2"/>
    <s v="C 432-21"/>
    <x v="6"/>
    <x v="77"/>
    <x v="2"/>
    <x v="1"/>
    <m/>
    <m/>
    <x v="8"/>
    <m/>
    <m/>
    <x v="12"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">
  <r>
    <x v="0"/>
    <s v="NC 435-16"/>
    <x v="0"/>
    <x v="0"/>
    <x v="0"/>
    <x v="0"/>
    <m/>
    <m/>
    <m/>
    <x v="0"/>
    <m/>
    <m/>
    <x v="0"/>
    <d v="2018-09-21T00:00:00"/>
    <n v="0"/>
    <d v="2019-12-27T00:00:00"/>
  </r>
  <r>
    <x v="0"/>
    <s v="NC 444-18"/>
    <x v="1"/>
    <x v="1"/>
    <x v="1"/>
    <x v="1"/>
    <m/>
    <m/>
    <m/>
    <x v="1"/>
    <n v="0"/>
    <m/>
    <x v="1"/>
    <m/>
    <m/>
    <m/>
  </r>
  <r>
    <x v="1"/>
    <s v="ERN 25-18"/>
    <x v="1"/>
    <x v="2"/>
    <x v="0"/>
    <x v="2"/>
    <m/>
    <m/>
    <m/>
    <x v="2"/>
    <m/>
    <m/>
    <x v="2"/>
    <d v="2019-08-05T00:00:00"/>
    <n v="0"/>
    <d v="2020-09-10T00:00:00"/>
  </r>
  <r>
    <x v="0"/>
    <s v="NC 448-18"/>
    <x v="1"/>
    <x v="3"/>
    <x v="1"/>
    <x v="0"/>
    <m/>
    <m/>
    <m/>
    <x v="3"/>
    <n v="0"/>
    <m/>
    <x v="3"/>
    <d v="2019-12-17T00:00:00"/>
    <n v="0"/>
    <d v="2020-07-13T00:00:00"/>
  </r>
  <r>
    <x v="0"/>
    <s v="NC 448-18"/>
    <x v="1"/>
    <x v="3"/>
    <x v="0"/>
    <x v="0"/>
    <m/>
    <m/>
    <m/>
    <x v="3"/>
    <m/>
    <m/>
    <x v="3"/>
    <d v="2019-12-17T00:00:00"/>
    <n v="0"/>
    <d v="2020-07-13T00:00:00"/>
  </r>
  <r>
    <x v="1"/>
    <s v="ERN 26-18"/>
    <x v="1"/>
    <x v="4"/>
    <x v="1"/>
    <x v="3"/>
    <m/>
    <m/>
    <m/>
    <x v="4"/>
    <n v="0"/>
    <m/>
    <x v="4"/>
    <m/>
    <m/>
    <m/>
  </r>
  <r>
    <x v="0"/>
    <s v="NC 449-18"/>
    <x v="1"/>
    <x v="5"/>
    <x v="0"/>
    <x v="0"/>
    <m/>
    <m/>
    <m/>
    <x v="5"/>
    <n v="0"/>
    <m/>
    <x v="5"/>
    <d v="2020-09-11T00:00:00"/>
    <n v="1"/>
    <d v="2021-03-22T00:00:00"/>
  </r>
  <r>
    <x v="0"/>
    <s v="NC 450-18"/>
    <x v="1"/>
    <x v="6"/>
    <x v="1"/>
    <x v="0"/>
    <m/>
    <m/>
    <m/>
    <x v="6"/>
    <n v="0"/>
    <m/>
    <x v="6"/>
    <m/>
    <m/>
    <m/>
  </r>
  <r>
    <x v="0"/>
    <s v="NC 453-19"/>
    <x v="2"/>
    <x v="7"/>
    <x v="1"/>
    <x v="0"/>
    <m/>
    <m/>
    <m/>
    <x v="7"/>
    <n v="0"/>
    <m/>
    <x v="7"/>
    <m/>
    <m/>
    <m/>
  </r>
  <r>
    <x v="0"/>
    <s v="NC 454-19"/>
    <x v="2"/>
    <x v="8"/>
    <x v="1"/>
    <x v="1"/>
    <m/>
    <m/>
    <m/>
    <x v="8"/>
    <n v="0"/>
    <m/>
    <x v="8"/>
    <m/>
    <m/>
    <m/>
  </r>
  <r>
    <x v="0"/>
    <s v="NC 455-19"/>
    <x v="2"/>
    <x v="8"/>
    <x v="1"/>
    <x v="1"/>
    <m/>
    <m/>
    <m/>
    <x v="8"/>
    <n v="0"/>
    <m/>
    <x v="8"/>
    <m/>
    <m/>
    <m/>
  </r>
  <r>
    <x v="0"/>
    <s v="NC 456-19"/>
    <x v="2"/>
    <x v="8"/>
    <x v="1"/>
    <x v="1"/>
    <m/>
    <m/>
    <m/>
    <x v="8"/>
    <n v="0"/>
    <m/>
    <x v="8"/>
    <m/>
    <m/>
    <m/>
  </r>
  <r>
    <x v="0"/>
    <s v="NC 457-19"/>
    <x v="2"/>
    <x v="9"/>
    <x v="1"/>
    <x v="0"/>
    <m/>
    <m/>
    <m/>
    <x v="9"/>
    <n v="0"/>
    <m/>
    <x v="9"/>
    <m/>
    <m/>
    <m/>
  </r>
  <r>
    <x v="0"/>
    <s v="NC 458-19"/>
    <x v="2"/>
    <x v="10"/>
    <x v="1"/>
    <x v="0"/>
    <m/>
    <m/>
    <m/>
    <x v="10"/>
    <n v="0"/>
    <m/>
    <x v="10"/>
    <m/>
    <m/>
    <m/>
  </r>
  <r>
    <x v="0"/>
    <s v="NC 459-19"/>
    <x v="2"/>
    <x v="11"/>
    <x v="1"/>
    <x v="4"/>
    <m/>
    <m/>
    <m/>
    <x v="11"/>
    <n v="0"/>
    <m/>
    <x v="11"/>
    <m/>
    <m/>
    <m/>
  </r>
  <r>
    <x v="0"/>
    <s v="NC 460-19"/>
    <x v="2"/>
    <x v="12"/>
    <x v="1"/>
    <x v="1"/>
    <m/>
    <m/>
    <m/>
    <x v="12"/>
    <n v="0"/>
    <m/>
    <x v="12"/>
    <m/>
    <m/>
    <m/>
  </r>
  <r>
    <x v="0"/>
    <s v="NC 461-19"/>
    <x v="2"/>
    <x v="13"/>
    <x v="1"/>
    <x v="0"/>
    <m/>
    <m/>
    <m/>
    <x v="13"/>
    <n v="0"/>
    <m/>
    <x v="13"/>
    <m/>
    <m/>
    <m/>
  </r>
  <r>
    <x v="2"/>
    <s v="AE 17-20"/>
    <x v="3"/>
    <x v="14"/>
    <x v="1"/>
    <x v="5"/>
    <m/>
    <m/>
    <m/>
    <x v="14"/>
    <n v="0"/>
    <m/>
    <x v="14"/>
    <m/>
    <m/>
    <m/>
  </r>
  <r>
    <x v="0"/>
    <s v="NC 462-20"/>
    <x v="3"/>
    <x v="15"/>
    <x v="1"/>
    <x v="0"/>
    <m/>
    <m/>
    <m/>
    <x v="15"/>
    <n v="0"/>
    <m/>
    <x v="15"/>
    <m/>
    <m/>
    <m/>
  </r>
  <r>
    <x v="0"/>
    <s v="NC 463-20"/>
    <x v="3"/>
    <x v="16"/>
    <x v="2"/>
    <x v="0"/>
    <m/>
    <m/>
    <m/>
    <x v="16"/>
    <n v="0"/>
    <m/>
    <x v="16"/>
    <m/>
    <m/>
    <m/>
  </r>
  <r>
    <x v="2"/>
    <s v="AE 18-20"/>
    <x v="3"/>
    <x v="16"/>
    <x v="1"/>
    <x v="6"/>
    <m/>
    <m/>
    <m/>
    <x v="17"/>
    <n v="0"/>
    <m/>
    <x v="17"/>
    <m/>
    <m/>
    <m/>
  </r>
  <r>
    <x v="0"/>
    <s v="NC 464-20"/>
    <x v="3"/>
    <x v="17"/>
    <x v="3"/>
    <x v="7"/>
    <m/>
    <m/>
    <m/>
    <x v="18"/>
    <n v="0"/>
    <n v="1"/>
    <x v="18"/>
    <m/>
    <m/>
    <m/>
  </r>
  <r>
    <x v="0"/>
    <s v="NC 465-20"/>
    <x v="3"/>
    <x v="18"/>
    <x v="2"/>
    <x v="0"/>
    <m/>
    <m/>
    <m/>
    <x v="19"/>
    <n v="0"/>
    <m/>
    <x v="19"/>
    <m/>
    <m/>
    <m/>
  </r>
  <r>
    <x v="0"/>
    <s v="NC 466-20"/>
    <x v="3"/>
    <x v="19"/>
    <x v="0"/>
    <x v="8"/>
    <m/>
    <m/>
    <m/>
    <x v="11"/>
    <n v="0"/>
    <m/>
    <x v="20"/>
    <s v="se reclamó la resolucion inicio"/>
    <m/>
    <d v="2020-11-16T00:00:00"/>
  </r>
  <r>
    <x v="0"/>
    <s v="NC 468-20"/>
    <x v="3"/>
    <x v="20"/>
    <x v="3"/>
    <x v="7"/>
    <m/>
    <m/>
    <m/>
    <x v="20"/>
    <n v="0"/>
    <n v="1"/>
    <x v="18"/>
    <m/>
    <m/>
    <m/>
  </r>
  <r>
    <x v="0"/>
    <s v="NC 469-20"/>
    <x v="3"/>
    <x v="21"/>
    <x v="3"/>
    <x v="7"/>
    <m/>
    <m/>
    <m/>
    <x v="21"/>
    <n v="0"/>
    <n v="1"/>
    <x v="18"/>
    <m/>
    <m/>
    <m/>
  </r>
  <r>
    <x v="0"/>
    <s v="NC 470-20"/>
    <x v="3"/>
    <x v="22"/>
    <x v="1"/>
    <x v="1"/>
    <m/>
    <m/>
    <m/>
    <x v="22"/>
    <n v="0"/>
    <m/>
    <x v="21"/>
    <m/>
    <m/>
    <m/>
  </r>
  <r>
    <x v="0"/>
    <s v="NC 471-20"/>
    <x v="3"/>
    <x v="23"/>
    <x v="2"/>
    <x v="8"/>
    <m/>
    <m/>
    <m/>
    <x v="11"/>
    <n v="0"/>
    <m/>
    <x v="22"/>
    <s v="se reclamó la resolucion inicio"/>
    <m/>
    <m/>
  </r>
  <r>
    <x v="0"/>
    <s v="NC 472-20"/>
    <x v="3"/>
    <x v="24"/>
    <x v="1"/>
    <x v="8"/>
    <m/>
    <m/>
    <m/>
    <x v="11"/>
    <n v="0"/>
    <m/>
    <x v="23"/>
    <n v="0"/>
    <m/>
    <m/>
  </r>
  <r>
    <x v="0"/>
    <s v="NC 474-20"/>
    <x v="3"/>
    <x v="25"/>
    <x v="3"/>
    <x v="7"/>
    <m/>
    <m/>
    <m/>
    <x v="23"/>
    <m/>
    <m/>
    <x v="18"/>
    <m/>
    <m/>
    <m/>
  </r>
  <r>
    <x v="0"/>
    <s v="NC 475-20"/>
    <x v="3"/>
    <x v="26"/>
    <x v="1"/>
    <x v="8"/>
    <m/>
    <m/>
    <m/>
    <x v="11"/>
    <n v="0"/>
    <m/>
    <x v="24"/>
    <m/>
    <m/>
    <m/>
  </r>
  <r>
    <x v="0"/>
    <s v="NC 477-20"/>
    <x v="3"/>
    <x v="27"/>
    <x v="3"/>
    <x v="7"/>
    <m/>
    <m/>
    <m/>
    <x v="24"/>
    <m/>
    <n v="1"/>
    <x v="18"/>
    <m/>
    <m/>
    <m/>
  </r>
  <r>
    <x v="1"/>
    <s v="ERN 27-2021"/>
    <x v="4"/>
    <x v="28"/>
    <x v="4"/>
    <x v="7"/>
    <m/>
    <m/>
    <m/>
    <x v="11"/>
    <m/>
    <m/>
    <x v="18"/>
    <m/>
    <m/>
    <m/>
  </r>
  <r>
    <x v="2"/>
    <s v="AE 19-20"/>
    <x v="3"/>
    <x v="29"/>
    <x v="1"/>
    <x v="6"/>
    <m/>
    <m/>
    <m/>
    <x v="25"/>
    <n v="0"/>
    <m/>
    <x v="25"/>
    <m/>
    <m/>
    <m/>
  </r>
  <r>
    <x v="0"/>
    <s v="NC 480-20"/>
    <x v="3"/>
    <x v="30"/>
    <x v="3"/>
    <x v="7"/>
    <m/>
    <m/>
    <m/>
    <x v="26"/>
    <n v="0"/>
    <n v="1"/>
    <x v="18"/>
    <m/>
    <m/>
    <m/>
  </r>
  <r>
    <x v="0"/>
    <s v="NC 481-20"/>
    <x v="3"/>
    <x v="31"/>
    <x v="1"/>
    <x v="9"/>
    <m/>
    <m/>
    <m/>
    <x v="11"/>
    <n v="0"/>
    <m/>
    <x v="26"/>
    <m/>
    <m/>
    <m/>
  </r>
  <r>
    <x v="0"/>
    <s v="NC 482-20"/>
    <x v="3"/>
    <x v="32"/>
    <x v="2"/>
    <x v="8"/>
    <m/>
    <m/>
    <m/>
    <x v="11"/>
    <m/>
    <m/>
    <x v="27"/>
    <m/>
    <m/>
    <m/>
  </r>
  <r>
    <x v="0"/>
    <s v="NC 483-20"/>
    <x v="3"/>
    <x v="33"/>
    <x v="1"/>
    <x v="10"/>
    <m/>
    <m/>
    <m/>
    <x v="11"/>
    <m/>
    <m/>
    <x v="28"/>
    <m/>
    <m/>
    <m/>
  </r>
  <r>
    <x v="0"/>
    <s v="NC 484-20"/>
    <x v="3"/>
    <x v="34"/>
    <x v="4"/>
    <x v="7"/>
    <m/>
    <m/>
    <m/>
    <x v="11"/>
    <m/>
    <m/>
    <x v="18"/>
    <m/>
    <m/>
    <m/>
  </r>
  <r>
    <x v="2"/>
    <s v="AE 20-20"/>
    <x v="3"/>
    <x v="35"/>
    <x v="1"/>
    <x v="6"/>
    <m/>
    <m/>
    <m/>
    <x v="27"/>
    <m/>
    <m/>
    <x v="9"/>
    <m/>
    <m/>
    <m/>
  </r>
  <r>
    <x v="0"/>
    <s v="NC 486-21"/>
    <x v="4"/>
    <x v="36"/>
    <x v="4"/>
    <x v="7"/>
    <m/>
    <m/>
    <m/>
    <x v="11"/>
    <m/>
    <m/>
    <x v="18"/>
    <m/>
    <m/>
    <m/>
  </r>
  <r>
    <x v="0"/>
    <s v="NC 487-21"/>
    <x v="4"/>
    <x v="37"/>
    <x v="3"/>
    <x v="7"/>
    <m/>
    <m/>
    <m/>
    <x v="28"/>
    <m/>
    <n v="1"/>
    <x v="18"/>
    <m/>
    <m/>
    <m/>
  </r>
  <r>
    <x v="0"/>
    <s v="NC 488-21"/>
    <x v="4"/>
    <x v="38"/>
    <x v="4"/>
    <x v="7"/>
    <m/>
    <m/>
    <m/>
    <x v="11"/>
    <m/>
    <m/>
    <x v="18"/>
    <m/>
    <m/>
    <m/>
  </r>
  <r>
    <x v="0"/>
    <s v="NC 490-21"/>
    <x v="4"/>
    <x v="39"/>
    <x v="2"/>
    <x v="8"/>
    <m/>
    <m/>
    <m/>
    <x v="11"/>
    <m/>
    <m/>
    <x v="29"/>
    <m/>
    <m/>
    <m/>
  </r>
  <r>
    <x v="3"/>
    <s v="AE 21-21"/>
    <x v="4"/>
    <x v="40"/>
    <x v="1"/>
    <x v="6"/>
    <m/>
    <m/>
    <m/>
    <x v="29"/>
    <m/>
    <m/>
    <x v="30"/>
    <m/>
    <m/>
    <m/>
  </r>
  <r>
    <x v="0"/>
    <s v="NC 491-21"/>
    <x v="4"/>
    <x v="41"/>
    <x v="4"/>
    <x v="7"/>
    <m/>
    <m/>
    <m/>
    <x v="11"/>
    <m/>
    <m/>
    <x v="18"/>
    <m/>
    <m/>
    <m/>
  </r>
  <r>
    <x v="0"/>
    <s v="NC 492-21"/>
    <x v="4"/>
    <x v="42"/>
    <x v="4"/>
    <x v="7"/>
    <m/>
    <m/>
    <m/>
    <x v="11"/>
    <m/>
    <m/>
    <x v="18"/>
    <m/>
    <m/>
    <m/>
  </r>
  <r>
    <x v="0"/>
    <s v="NC 493-21"/>
    <x v="4"/>
    <x v="42"/>
    <x v="4"/>
    <x v="7"/>
    <m/>
    <m/>
    <m/>
    <x v="11"/>
    <m/>
    <m/>
    <x v="18"/>
    <m/>
    <m/>
    <m/>
  </r>
  <r>
    <x v="0"/>
    <s v="NC 494-21"/>
    <x v="4"/>
    <x v="43"/>
    <x v="1"/>
    <x v="9"/>
    <m/>
    <m/>
    <m/>
    <x v="11"/>
    <m/>
    <m/>
    <x v="31"/>
    <m/>
    <m/>
    <m/>
  </r>
  <r>
    <x v="0"/>
    <s v="NC 496-21"/>
    <x v="4"/>
    <x v="44"/>
    <x v="1"/>
    <x v="8"/>
    <m/>
    <m/>
    <m/>
    <x v="11"/>
    <m/>
    <m/>
    <x v="32"/>
    <m/>
    <m/>
    <m/>
  </r>
  <r>
    <x v="0"/>
    <s v="NC 478-20 (2)"/>
    <x v="3"/>
    <x v="45"/>
    <x v="4"/>
    <x v="7"/>
    <m/>
    <m/>
    <m/>
    <x v="11"/>
    <m/>
    <m/>
    <x v="18"/>
    <m/>
    <m/>
    <m/>
  </r>
  <r>
    <x v="0"/>
    <s v="NC 497-21"/>
    <x v="4"/>
    <x v="46"/>
    <x v="4"/>
    <x v="7"/>
    <m/>
    <m/>
    <m/>
    <x v="11"/>
    <m/>
    <m/>
    <x v="18"/>
    <m/>
    <m/>
    <m/>
  </r>
  <r>
    <x v="1"/>
    <s v="ERN 28-2021"/>
    <x v="4"/>
    <x v="47"/>
    <x v="1"/>
    <x v="8"/>
    <m/>
    <m/>
    <m/>
    <x v="11"/>
    <m/>
    <m/>
    <x v="28"/>
    <m/>
    <m/>
    <m/>
  </r>
  <r>
    <x v="0"/>
    <s v="NC 498-21"/>
    <x v="4"/>
    <x v="48"/>
    <x v="1"/>
    <x v="9"/>
    <m/>
    <m/>
    <m/>
    <x v="11"/>
    <m/>
    <m/>
    <x v="33"/>
    <m/>
    <m/>
    <m/>
  </r>
  <r>
    <x v="3"/>
    <s v="AE 22-21"/>
    <x v="4"/>
    <x v="49"/>
    <x v="5"/>
    <x v="6"/>
    <m/>
    <m/>
    <m/>
    <x v="30"/>
    <m/>
    <m/>
    <x v="34"/>
    <m/>
    <m/>
    <m/>
  </r>
  <r>
    <x v="0"/>
    <s v="NC 500-21"/>
    <x v="4"/>
    <x v="50"/>
    <x v="2"/>
    <x v="8"/>
    <m/>
    <m/>
    <m/>
    <x v="11"/>
    <m/>
    <m/>
    <x v="18"/>
    <m/>
    <m/>
    <m/>
  </r>
  <r>
    <x v="3"/>
    <s v="AE 23-21"/>
    <x v="4"/>
    <x v="51"/>
    <x v="5"/>
    <x v="6"/>
    <m/>
    <m/>
    <m/>
    <x v="31"/>
    <m/>
    <m/>
    <x v="35"/>
    <m/>
    <m/>
    <m/>
  </r>
  <r>
    <x v="0"/>
    <s v="NC 501-21"/>
    <x v="4"/>
    <x v="52"/>
    <x v="4"/>
    <x v="7"/>
    <m/>
    <m/>
    <m/>
    <x v="11"/>
    <m/>
    <m/>
    <x v="18"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  <s v="NC 435-16"/>
    <m/>
    <x v="0"/>
    <d v="2016-12-02T00:00:00"/>
    <x v="0"/>
    <x v="0"/>
    <n v="53"/>
    <m/>
    <m/>
    <m/>
    <d v="2017-05-24T00:00:00"/>
    <m/>
    <m/>
    <x v="0"/>
    <d v="2018-09-21T00:00:00"/>
    <n v="0"/>
    <d v="2019-12-27T00:00:00"/>
  </r>
  <r>
    <x v="0"/>
    <s v="NC 444-18"/>
    <m/>
    <x v="1"/>
    <d v="2018-02-01T00:00:00"/>
    <x v="1"/>
    <x v="1"/>
    <n v="18"/>
    <m/>
    <m/>
    <m/>
    <d v="2019-06-19T00:00:00"/>
    <n v="0"/>
    <m/>
    <x v="1"/>
    <m/>
    <m/>
    <m/>
  </r>
  <r>
    <x v="1"/>
    <s v="ERN 25-18"/>
    <m/>
    <x v="1"/>
    <d v="2018-08-16T00:00:00"/>
    <x v="0"/>
    <x v="2"/>
    <m/>
    <m/>
    <m/>
    <m/>
    <d v="2019-03-20T00:00:00"/>
    <m/>
    <m/>
    <x v="2"/>
    <d v="2019-08-05T00:00:00"/>
    <n v="0"/>
    <d v="2020-09-10T00:00:00"/>
  </r>
  <r>
    <x v="0"/>
    <s v="NC 448-18"/>
    <m/>
    <x v="1"/>
    <d v="2018-10-03T00:00:00"/>
    <x v="0"/>
    <x v="0"/>
    <n v="59"/>
    <m/>
    <m/>
    <m/>
    <d v="2019-05-28T00:00:00"/>
    <m/>
    <m/>
    <x v="3"/>
    <d v="2019-12-17T00:00:00"/>
    <n v="0"/>
    <d v="2020-07-13T00:00:00"/>
  </r>
  <r>
    <x v="1"/>
    <s v="ERN 26-18"/>
    <m/>
    <x v="1"/>
    <d v="2018-11-13T00:00:00"/>
    <x v="1"/>
    <x v="3"/>
    <m/>
    <m/>
    <m/>
    <m/>
    <d v="2019-08-28T00:00:00"/>
    <n v="0"/>
    <m/>
    <x v="4"/>
    <m/>
    <m/>
    <m/>
  </r>
  <r>
    <x v="0"/>
    <s v="NC 449-18"/>
    <m/>
    <x v="1"/>
    <d v="2018-11-20T00:00:00"/>
    <x v="0"/>
    <x v="0"/>
    <n v="62"/>
    <m/>
    <m/>
    <m/>
    <d v="2019-08-07T00:00:00"/>
    <n v="0"/>
    <m/>
    <x v="5"/>
    <d v="2020-09-11T00:00:00"/>
    <n v="1"/>
    <d v="2021-03-22T00:00:00"/>
  </r>
  <r>
    <x v="0"/>
    <s v="NC 450-18"/>
    <m/>
    <x v="1"/>
    <d v="2018-12-10T00:00:00"/>
    <x v="1"/>
    <x v="0"/>
    <n v="60"/>
    <m/>
    <m/>
    <m/>
    <d v="2019-08-13T00:00:00"/>
    <n v="0"/>
    <m/>
    <x v="6"/>
    <m/>
    <m/>
    <m/>
  </r>
  <r>
    <x v="0"/>
    <s v="NC 453-19"/>
    <m/>
    <x v="2"/>
    <d v="2019-03-07T00:00:00"/>
    <x v="1"/>
    <x v="0"/>
    <n v="58"/>
    <m/>
    <m/>
    <m/>
    <d v="2019-09-10T00:00:00"/>
    <n v="0"/>
    <m/>
    <x v="7"/>
    <m/>
    <m/>
    <m/>
  </r>
  <r>
    <x v="0"/>
    <s v="NC 454-19"/>
    <m/>
    <x v="2"/>
    <d v="2019-04-09T00:00:00"/>
    <x v="2"/>
    <x v="1"/>
    <n v="15"/>
    <m/>
    <m/>
    <m/>
    <d v="2019-10-29T00:00:00"/>
    <n v="0"/>
    <m/>
    <x v="8"/>
    <m/>
    <m/>
    <m/>
  </r>
  <r>
    <x v="0"/>
    <s v="NC 455-19"/>
    <m/>
    <x v="2"/>
    <d v="2019-04-09T00:00:00"/>
    <x v="2"/>
    <x v="1"/>
    <n v="16"/>
    <m/>
    <m/>
    <m/>
    <d v="2019-10-29T00:00:00"/>
    <n v="0"/>
    <m/>
    <x v="8"/>
    <m/>
    <m/>
    <m/>
  </r>
  <r>
    <x v="0"/>
    <s v="NC 456-19"/>
    <m/>
    <x v="2"/>
    <d v="2019-04-09T00:00:00"/>
    <x v="2"/>
    <x v="1"/>
    <n v="17"/>
    <m/>
    <m/>
    <m/>
    <d v="2019-10-29T00:00:00"/>
    <n v="0"/>
    <m/>
    <x v="8"/>
    <m/>
    <m/>
    <m/>
  </r>
  <r>
    <x v="0"/>
    <s v="NC 457-19"/>
    <m/>
    <x v="2"/>
    <d v="2019-07-29T00:00:00"/>
    <x v="1"/>
    <x v="0"/>
    <n v="63"/>
    <m/>
    <m/>
    <m/>
    <d v="2020-08-26T00:00:00"/>
    <n v="0"/>
    <m/>
    <x v="9"/>
    <m/>
    <m/>
    <m/>
  </r>
  <r>
    <x v="0"/>
    <s v="NC 458-19"/>
    <m/>
    <x v="2"/>
    <d v="2019-08-06T00:00:00"/>
    <x v="1"/>
    <x v="0"/>
    <n v="61"/>
    <m/>
    <m/>
    <m/>
    <d v="2019-12-11T00:00:00"/>
    <n v="0"/>
    <m/>
    <x v="10"/>
    <m/>
    <m/>
    <m/>
  </r>
  <r>
    <x v="0"/>
    <s v="NC 459-19"/>
    <m/>
    <x v="2"/>
    <d v="2019-08-20T00:00:00"/>
    <x v="1"/>
    <x v="4"/>
    <m/>
    <m/>
    <m/>
    <m/>
    <m/>
    <n v="0"/>
    <m/>
    <x v="11"/>
    <m/>
    <m/>
    <m/>
  </r>
  <r>
    <x v="0"/>
    <s v="NC 460-19"/>
    <m/>
    <x v="2"/>
    <d v="2019-08-27T00:00:00"/>
    <x v="1"/>
    <x v="1"/>
    <n v="19"/>
    <m/>
    <m/>
    <m/>
    <d v="2020-09-16T00:00:00"/>
    <n v="0"/>
    <m/>
    <x v="12"/>
    <m/>
    <m/>
    <m/>
  </r>
  <r>
    <x v="0"/>
    <s v="NC 461-19"/>
    <m/>
    <x v="2"/>
    <d v="2019-10-09T00:00:00"/>
    <x v="1"/>
    <x v="0"/>
    <n v="64"/>
    <m/>
    <m/>
    <m/>
    <d v="2020-10-28T00:00:00"/>
    <n v="0"/>
    <m/>
    <x v="13"/>
    <m/>
    <m/>
    <m/>
  </r>
  <r>
    <x v="2"/>
    <s v="AE 17-20"/>
    <m/>
    <x v="3"/>
    <d v="2020-04-07T00:00:00"/>
    <x v="1"/>
    <x v="5"/>
    <m/>
    <m/>
    <m/>
    <m/>
    <d v="2020-04-16T00:00:00"/>
    <n v="0"/>
    <m/>
    <x v="14"/>
    <m/>
    <m/>
    <m/>
  </r>
  <r>
    <x v="0"/>
    <s v="NC 462-20"/>
    <m/>
    <x v="3"/>
    <d v="2020-04-15T00:00:00"/>
    <x v="1"/>
    <x v="0"/>
    <n v="66"/>
    <m/>
    <m/>
    <m/>
    <d v="2020-09-23T00:00:00"/>
    <n v="0"/>
    <m/>
    <x v="15"/>
    <m/>
    <m/>
    <m/>
  </r>
  <r>
    <x v="0"/>
    <s v="NC 463-20"/>
    <m/>
    <x v="3"/>
    <d v="2020-05-13T00:00:00"/>
    <x v="2"/>
    <x v="0"/>
    <n v="67"/>
    <m/>
    <m/>
    <m/>
    <d v="2020-11-18T00:00:00"/>
    <n v="0"/>
    <m/>
    <x v="16"/>
    <n v="1"/>
    <m/>
    <m/>
  </r>
  <r>
    <x v="3"/>
    <s v="AE 18-20"/>
    <m/>
    <x v="3"/>
    <d v="2020-05-13T00:00:00"/>
    <x v="1"/>
    <x v="6"/>
    <m/>
    <m/>
    <m/>
    <m/>
    <d v="2020-06-03T00:00:00"/>
    <n v="0"/>
    <m/>
    <x v="17"/>
    <m/>
    <m/>
    <m/>
  </r>
  <r>
    <x v="0"/>
    <s v="NC 464-20"/>
    <m/>
    <x v="3"/>
    <d v="2020-05-19T00:00:00"/>
    <x v="1"/>
    <x v="0"/>
    <n v="68"/>
    <m/>
    <m/>
    <m/>
    <d v="2021-03-04T00:00:00"/>
    <n v="0"/>
    <m/>
    <x v="18"/>
    <m/>
    <m/>
    <m/>
  </r>
  <r>
    <x v="0"/>
    <s v="NC 465-20"/>
    <m/>
    <x v="3"/>
    <d v="2020-05-23T00:00:00"/>
    <x v="2"/>
    <x v="0"/>
    <n v="65"/>
    <m/>
    <m/>
    <m/>
    <d v="2021-03-10T00:00:00"/>
    <n v="0"/>
    <m/>
    <x v="19"/>
    <n v="1"/>
    <m/>
    <m/>
  </r>
  <r>
    <x v="0"/>
    <s v="NC 466-20"/>
    <m/>
    <x v="3"/>
    <d v="2020-06-15T00:00:00"/>
    <x v="0"/>
    <x v="7"/>
    <m/>
    <m/>
    <m/>
    <m/>
    <m/>
    <n v="0"/>
    <m/>
    <x v="20"/>
    <m/>
    <m/>
    <d v="2020-11-16T00:00:00"/>
  </r>
  <r>
    <x v="0"/>
    <s v="NC 468-20"/>
    <m/>
    <x v="3"/>
    <d v="2020-07-17T00:00:00"/>
    <x v="3"/>
    <x v="8"/>
    <m/>
    <m/>
    <m/>
    <m/>
    <d v="2021-04-14T00:00:00"/>
    <n v="0"/>
    <n v="1"/>
    <x v="21"/>
    <m/>
    <m/>
    <m/>
  </r>
  <r>
    <x v="0"/>
    <s v="NC 469-20"/>
    <m/>
    <x v="3"/>
    <d v="2020-08-10T00:00:00"/>
    <x v="3"/>
    <x v="8"/>
    <m/>
    <m/>
    <m/>
    <m/>
    <d v="2021-04-15T00:00:00"/>
    <n v="0"/>
    <n v="1"/>
    <x v="21"/>
    <m/>
    <m/>
    <m/>
  </r>
  <r>
    <x v="0"/>
    <s v="NC 470-20"/>
    <m/>
    <x v="3"/>
    <d v="2020-08-12T00:00:00"/>
    <x v="1"/>
    <x v="1"/>
    <n v="20"/>
    <m/>
    <m/>
    <m/>
    <d v="2021-01-20T00:00:00"/>
    <n v="0"/>
    <m/>
    <x v="22"/>
    <m/>
    <m/>
    <m/>
  </r>
  <r>
    <x v="0"/>
    <s v="NC 471-20 (2)"/>
    <s v="REINGRESO"/>
    <x v="4"/>
    <d v="2021-11-25T00:00:00"/>
    <x v="1"/>
    <x v="9"/>
    <m/>
    <m/>
    <m/>
    <m/>
    <m/>
    <n v="0"/>
    <m/>
    <x v="23"/>
    <m/>
    <m/>
    <m/>
  </r>
  <r>
    <x v="0"/>
    <s v="NC 471-20"/>
    <m/>
    <x v="3"/>
    <d v="2020-09-04T00:00:00"/>
    <x v="0"/>
    <x v="7"/>
    <m/>
    <m/>
    <m/>
    <m/>
    <m/>
    <n v="0"/>
    <m/>
    <x v="24"/>
    <m/>
    <m/>
    <m/>
  </r>
  <r>
    <x v="0"/>
    <s v="NC 472-20"/>
    <m/>
    <x v="3"/>
    <d v="2020-09-09T00:00:00"/>
    <x v="1"/>
    <x v="7"/>
    <m/>
    <m/>
    <m/>
    <m/>
    <m/>
    <n v="0"/>
    <m/>
    <x v="25"/>
    <n v="0"/>
    <m/>
    <m/>
  </r>
  <r>
    <x v="0"/>
    <s v="NC 474-20"/>
    <m/>
    <x v="3"/>
    <d v="2020-09-25T00:00:00"/>
    <x v="3"/>
    <x v="8"/>
    <m/>
    <m/>
    <m/>
    <m/>
    <d v="2021-10-27T00:00:00"/>
    <m/>
    <m/>
    <x v="21"/>
    <m/>
    <m/>
    <m/>
  </r>
  <r>
    <x v="0"/>
    <s v="NC 475-20"/>
    <m/>
    <x v="3"/>
    <d v="2020-09-29T00:00:00"/>
    <x v="1"/>
    <x v="7"/>
    <m/>
    <m/>
    <m/>
    <m/>
    <m/>
    <n v="0"/>
    <m/>
    <x v="26"/>
    <m/>
    <m/>
    <m/>
  </r>
  <r>
    <x v="0"/>
    <s v="NC 477-20"/>
    <m/>
    <x v="3"/>
    <d v="2020-10-01T00:00:00"/>
    <x v="3"/>
    <x v="8"/>
    <m/>
    <m/>
    <m/>
    <m/>
    <d v="2021-09-28T00:00:00"/>
    <m/>
    <n v="1"/>
    <x v="21"/>
    <m/>
    <m/>
    <m/>
  </r>
  <r>
    <x v="1"/>
    <s v="ERN 27-2021"/>
    <m/>
    <x v="4"/>
    <d v="2021-03-19T00:00:00"/>
    <x v="4"/>
    <x v="8"/>
    <m/>
    <m/>
    <m/>
    <m/>
    <m/>
    <m/>
    <m/>
    <x v="21"/>
    <m/>
    <m/>
    <m/>
  </r>
  <r>
    <x v="4"/>
    <s v="AE 19-20"/>
    <m/>
    <x v="3"/>
    <d v="2020-10-07T00:00:00"/>
    <x v="1"/>
    <x v="6"/>
    <m/>
    <m/>
    <m/>
    <m/>
    <d v="2020-11-03T00:00:00"/>
    <n v="0"/>
    <m/>
    <x v="27"/>
    <m/>
    <m/>
    <m/>
  </r>
  <r>
    <x v="0"/>
    <s v="NC 480-20"/>
    <m/>
    <x v="3"/>
    <d v="2020-10-28T00:00:00"/>
    <x v="3"/>
    <x v="8"/>
    <m/>
    <m/>
    <m/>
    <m/>
    <d v="2021-05-19T00:00:00"/>
    <n v="0"/>
    <n v="1"/>
    <x v="21"/>
    <m/>
    <m/>
    <m/>
  </r>
  <r>
    <x v="0"/>
    <s v="NC 481-20"/>
    <m/>
    <x v="3"/>
    <d v="2020-10-31T00:00:00"/>
    <x v="1"/>
    <x v="9"/>
    <m/>
    <m/>
    <m/>
    <m/>
    <m/>
    <n v="0"/>
    <m/>
    <x v="28"/>
    <m/>
    <m/>
    <m/>
  </r>
  <r>
    <x v="0"/>
    <s v="NC 482-20"/>
    <m/>
    <x v="3"/>
    <d v="2020-11-24T00:00:00"/>
    <x v="2"/>
    <x v="7"/>
    <m/>
    <m/>
    <m/>
    <m/>
    <m/>
    <m/>
    <m/>
    <x v="29"/>
    <m/>
    <m/>
    <m/>
  </r>
  <r>
    <x v="0"/>
    <s v="NC 483-20"/>
    <m/>
    <x v="3"/>
    <d v="2020-12-03T00:00:00"/>
    <x v="1"/>
    <x v="10"/>
    <m/>
    <m/>
    <m/>
    <m/>
    <m/>
    <m/>
    <m/>
    <x v="30"/>
    <m/>
    <m/>
    <m/>
  </r>
  <r>
    <x v="0"/>
    <s v="NC 484-20"/>
    <m/>
    <x v="3"/>
    <d v="2020-12-21T00:00:00"/>
    <x v="3"/>
    <x v="8"/>
    <m/>
    <m/>
    <m/>
    <m/>
    <d v="2021-12-21T00:00:00"/>
    <m/>
    <m/>
    <x v="21"/>
    <m/>
    <m/>
    <m/>
  </r>
  <r>
    <x v="4"/>
    <s v="AE 20-20"/>
    <m/>
    <x v="3"/>
    <d v="2020-12-11T00:00:00"/>
    <x v="1"/>
    <x v="6"/>
    <m/>
    <m/>
    <m/>
    <m/>
    <d v="2021-02-07T00:00:00"/>
    <m/>
    <m/>
    <x v="9"/>
    <m/>
    <m/>
    <m/>
  </r>
  <r>
    <x v="0"/>
    <s v="NC 486-21"/>
    <m/>
    <x v="4"/>
    <d v="2021-01-18T00:00:00"/>
    <x v="4"/>
    <x v="8"/>
    <m/>
    <m/>
    <m/>
    <m/>
    <m/>
    <m/>
    <m/>
    <x v="21"/>
    <m/>
    <m/>
    <m/>
  </r>
  <r>
    <x v="0"/>
    <s v="NC 487-21"/>
    <m/>
    <x v="4"/>
    <d v="2021-01-22T00:00:00"/>
    <x v="3"/>
    <x v="8"/>
    <m/>
    <m/>
    <m/>
    <m/>
    <d v="2021-08-24T00:00:00"/>
    <m/>
    <n v="1"/>
    <x v="21"/>
    <m/>
    <m/>
    <m/>
  </r>
  <r>
    <x v="0"/>
    <s v="NC 488-21"/>
    <m/>
    <x v="4"/>
    <d v="2021-02-05T00:00:00"/>
    <x v="3"/>
    <x v="8"/>
    <m/>
    <m/>
    <m/>
    <m/>
    <d v="2021-11-16T00:00:00"/>
    <m/>
    <m/>
    <x v="21"/>
    <m/>
    <m/>
    <m/>
  </r>
  <r>
    <x v="0"/>
    <s v="NC 490-21 (2)"/>
    <s v="REINGRESO"/>
    <x v="4"/>
    <d v="2021-11-10T00:00:00"/>
    <x v="4"/>
    <x v="8"/>
    <m/>
    <m/>
    <m/>
    <m/>
    <m/>
    <m/>
    <m/>
    <x v="21"/>
    <m/>
    <m/>
    <m/>
  </r>
  <r>
    <x v="0"/>
    <s v="NC 490-21"/>
    <m/>
    <x v="4"/>
    <d v="2021-02-25T00:00:00"/>
    <x v="0"/>
    <x v="7"/>
    <m/>
    <m/>
    <m/>
    <m/>
    <m/>
    <m/>
    <m/>
    <x v="31"/>
    <m/>
    <m/>
    <m/>
  </r>
  <r>
    <x v="4"/>
    <s v="AE 21-21"/>
    <m/>
    <x v="4"/>
    <d v="2021-02-11T00:00:00"/>
    <x v="1"/>
    <x v="6"/>
    <m/>
    <m/>
    <m/>
    <m/>
    <d v="2021-03-02T00:00:00"/>
    <m/>
    <m/>
    <x v="32"/>
    <m/>
    <m/>
    <m/>
  </r>
  <r>
    <x v="0"/>
    <s v="NC 491-21"/>
    <m/>
    <x v="4"/>
    <d v="2021-04-06T00:00:00"/>
    <x v="3"/>
    <x v="8"/>
    <m/>
    <m/>
    <m/>
    <m/>
    <d v="2021-12-07T00:00:00"/>
    <m/>
    <m/>
    <x v="21"/>
    <m/>
    <m/>
    <m/>
  </r>
  <r>
    <x v="0"/>
    <s v="NC 492-21"/>
    <m/>
    <x v="4"/>
    <d v="2021-04-16T00:00:00"/>
    <x v="4"/>
    <x v="8"/>
    <m/>
    <m/>
    <m/>
    <m/>
    <m/>
    <m/>
    <m/>
    <x v="21"/>
    <m/>
    <m/>
    <m/>
  </r>
  <r>
    <x v="0"/>
    <s v="NC 493-21"/>
    <m/>
    <x v="4"/>
    <d v="2021-04-16T00:00:00"/>
    <x v="3"/>
    <x v="8"/>
    <m/>
    <m/>
    <m/>
    <m/>
    <d v="2021-11-09T00:00:00"/>
    <m/>
    <m/>
    <x v="21"/>
    <m/>
    <m/>
    <m/>
  </r>
  <r>
    <x v="0"/>
    <s v="NC 494-21"/>
    <m/>
    <x v="4"/>
    <d v="2021-04-29T00:00:00"/>
    <x v="1"/>
    <x v="9"/>
    <m/>
    <m/>
    <m/>
    <m/>
    <m/>
    <m/>
    <m/>
    <x v="33"/>
    <m/>
    <m/>
    <m/>
  </r>
  <r>
    <x v="0"/>
    <s v="NC 496-21"/>
    <m/>
    <x v="4"/>
    <d v="2021-04-30T00:00:00"/>
    <x v="1"/>
    <x v="7"/>
    <m/>
    <m/>
    <m/>
    <m/>
    <m/>
    <m/>
    <m/>
    <x v="34"/>
    <m/>
    <m/>
    <m/>
  </r>
  <r>
    <x v="0"/>
    <s v="NC 478-20 "/>
    <m/>
    <x v="3"/>
    <d v="2020-10-02T00:00:00"/>
    <x v="5"/>
    <x v="7"/>
    <m/>
    <m/>
    <m/>
    <m/>
    <m/>
    <m/>
    <m/>
    <x v="35"/>
    <m/>
    <m/>
    <m/>
  </r>
  <r>
    <x v="0"/>
    <s v="NC 478-20 (2)"/>
    <s v="REINGRESO"/>
    <x v="4"/>
    <d v="2021-05-16T00:00:00"/>
    <x v="4"/>
    <x v="8"/>
    <m/>
    <m/>
    <m/>
    <m/>
    <m/>
    <m/>
    <m/>
    <x v="21"/>
    <m/>
    <m/>
    <m/>
  </r>
  <r>
    <x v="0"/>
    <s v="NC 497-21"/>
    <m/>
    <x v="4"/>
    <d v="2021-05-17T00:00:00"/>
    <x v="4"/>
    <x v="8"/>
    <m/>
    <m/>
    <m/>
    <m/>
    <m/>
    <m/>
    <m/>
    <x v="21"/>
    <m/>
    <m/>
    <m/>
  </r>
  <r>
    <x v="1"/>
    <s v="ERN 28-2021"/>
    <m/>
    <x v="4"/>
    <d v="2021-07-27T00:00:00"/>
    <x v="1"/>
    <x v="7"/>
    <m/>
    <m/>
    <m/>
    <m/>
    <m/>
    <m/>
    <m/>
    <x v="30"/>
    <m/>
    <m/>
    <m/>
  </r>
  <r>
    <x v="0"/>
    <s v="NC 498-21"/>
    <m/>
    <x v="4"/>
    <d v="2021-08-12T00:00:00"/>
    <x v="1"/>
    <x v="9"/>
    <m/>
    <m/>
    <m/>
    <m/>
    <m/>
    <m/>
    <m/>
    <x v="36"/>
    <m/>
    <m/>
    <m/>
  </r>
  <r>
    <x v="4"/>
    <s v="AE 22-21"/>
    <m/>
    <x v="4"/>
    <d v="2021-08-15T00:00:00"/>
    <x v="6"/>
    <x v="6"/>
    <m/>
    <m/>
    <m/>
    <m/>
    <d v="2021-09-09T00:00:00"/>
    <m/>
    <m/>
    <x v="37"/>
    <m/>
    <m/>
    <m/>
  </r>
  <r>
    <x v="0"/>
    <s v="NC 500-21"/>
    <m/>
    <x v="4"/>
    <d v="2021-09-06T00:00:00"/>
    <x v="2"/>
    <x v="7"/>
    <m/>
    <m/>
    <m/>
    <m/>
    <m/>
    <m/>
    <m/>
    <x v="38"/>
    <m/>
    <m/>
    <m/>
  </r>
  <r>
    <x v="4"/>
    <s v="AE 23-21"/>
    <m/>
    <x v="4"/>
    <d v="2021-08-17T00:00:00"/>
    <x v="6"/>
    <x v="6"/>
    <m/>
    <m/>
    <m/>
    <m/>
    <d v="2021-10-13T00:00:00"/>
    <m/>
    <m/>
    <x v="39"/>
    <m/>
    <m/>
    <m/>
  </r>
  <r>
    <x v="0"/>
    <s v="NC 501-21"/>
    <m/>
    <x v="4"/>
    <d v="2021-09-27T00:00:00"/>
    <x v="4"/>
    <x v="8"/>
    <m/>
    <m/>
    <m/>
    <m/>
    <m/>
    <m/>
    <m/>
    <x v="21"/>
    <m/>
    <m/>
    <m/>
  </r>
  <r>
    <x v="0"/>
    <s v="NC 502-21"/>
    <m/>
    <x v="4"/>
    <d v="2021-11-23T00:00:00"/>
    <x v="1"/>
    <x v="7"/>
    <m/>
    <m/>
    <m/>
    <m/>
    <m/>
    <m/>
    <m/>
    <x v="40"/>
    <m/>
    <m/>
    <m/>
  </r>
  <r>
    <x v="0"/>
    <s v="NC 503-21"/>
    <m/>
    <x v="4"/>
    <d v="2021-12-01T00:00:00"/>
    <x v="4"/>
    <x v="8"/>
    <m/>
    <m/>
    <m/>
    <m/>
    <m/>
    <m/>
    <m/>
    <x v="21"/>
    <m/>
    <m/>
    <m/>
  </r>
  <r>
    <x v="0"/>
    <s v="NC 504-21"/>
    <m/>
    <x v="4"/>
    <d v="2021-12-03T00:00:00"/>
    <x v="4"/>
    <x v="8"/>
    <m/>
    <m/>
    <m/>
    <m/>
    <m/>
    <m/>
    <m/>
    <x v="21"/>
    <m/>
    <m/>
    <m/>
  </r>
  <r>
    <x v="0"/>
    <s v="NC 505-21"/>
    <m/>
    <x v="4"/>
    <d v="2021-12-10T00:00:00"/>
    <x v="4"/>
    <x v="8"/>
    <m/>
    <m/>
    <m/>
    <m/>
    <m/>
    <m/>
    <m/>
    <x v="21"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">
  <r>
    <x v="0"/>
    <s v="C 292-15"/>
    <m/>
    <n v="2015"/>
    <d v="2015-01-27T00:00:00"/>
    <s v="Finalizada en TDLC - Finalizada en CS "/>
    <x v="0"/>
    <n v="171"/>
    <m/>
    <d v="2016-08-30T00:00:00"/>
    <d v="2018-03-07T00:00:00"/>
    <m/>
    <m/>
    <x v="0"/>
    <n v="1"/>
    <d v="2020-08-14T00:00:00"/>
    <n v="413"/>
  </r>
  <r>
    <x v="0"/>
    <s v="C 299-15"/>
    <m/>
    <n v="2015"/>
    <d v="2015-10-27T00:00:00"/>
    <s v="Finalizada en TDLC - Finalizada en CS "/>
    <x v="0"/>
    <n v="160"/>
    <m/>
    <d v="2016-03-03T00:00:00"/>
    <d v="2017-03-07T00:00:00"/>
    <m/>
    <m/>
    <x v="1"/>
    <n v="1"/>
    <d v="2020-01-06T00:00:00"/>
    <n v="296"/>
  </r>
  <r>
    <x v="0"/>
    <s v="C 304-16"/>
    <m/>
    <n v="2016"/>
    <d v="2016-01-06T00:00:00"/>
    <s v="Finalizada en TDLC - Finalizada en CS "/>
    <x v="0"/>
    <n v="167"/>
    <m/>
    <d v="2016-10-20T00:00:00"/>
    <d v="2017-12-19T00:00:00"/>
    <m/>
    <m/>
    <x v="2"/>
    <n v="1"/>
    <d v="2020-04-08T00:00:00"/>
    <n v="436"/>
  </r>
  <r>
    <x v="0"/>
    <s v="C 305-16"/>
    <m/>
    <n v="2016"/>
    <d v="2016-01-25T00:00:00"/>
    <s v="Finalizada en TDLC - Finalizada en CS "/>
    <x v="0"/>
    <n v="163"/>
    <m/>
    <d v="2016-07-20T00:00:00"/>
    <d v="2017-08-22T00:00:00"/>
    <m/>
    <m/>
    <x v="3"/>
    <n v="1"/>
    <d v="2019-12-05T00:00:00"/>
    <n v="301"/>
  </r>
  <r>
    <x v="0"/>
    <s v="C 312-16"/>
    <m/>
    <n v="2016"/>
    <d v="2016-08-03T00:00:00"/>
    <s v="Finalizada en TDLC - Finalizada en CS "/>
    <x v="0"/>
    <n v="165"/>
    <m/>
    <d v="2017-01-12T00:00:00"/>
    <d v="2018-01-24T00:00:00"/>
    <m/>
    <m/>
    <x v="4"/>
    <n v="1"/>
    <d v="2020-01-27T00:00:00"/>
    <n v="288"/>
  </r>
  <r>
    <x v="0"/>
    <s v="C 315-16"/>
    <m/>
    <n v="2016"/>
    <d v="2016-09-28T00:00:00"/>
    <s v="Finalizada en TDLC - Finalizada en CS "/>
    <x v="0"/>
    <n v="159"/>
    <m/>
    <d v="2017-01-05T00:00:00"/>
    <d v="2017-09-06T00:00:00"/>
    <m/>
    <m/>
    <x v="5"/>
    <n v="1"/>
    <d v="2020-02-24T00:00:00"/>
    <n v="64"/>
  </r>
  <r>
    <x v="0"/>
    <s v="C 319-17"/>
    <m/>
    <n v="2017"/>
    <d v="2017-03-09T00:00:00"/>
    <s v="Finalizada en TDLC - En CS"/>
    <x v="0"/>
    <n v="176"/>
    <m/>
    <d v="2019-08-26T00:00:00"/>
    <d v="2020-08-05T00:00:00"/>
    <n v="1"/>
    <m/>
    <x v="6"/>
    <n v="1"/>
    <m/>
    <n v="222"/>
  </r>
  <r>
    <x v="0"/>
    <s v="C 321-17"/>
    <m/>
    <n v="2017"/>
    <d v="2017-07-07T00:00:00"/>
    <s v="Finalizada en TDLC - Finalizada en CS "/>
    <x v="0"/>
    <n v="172"/>
    <m/>
    <d v="2017-12-27T00:00:00"/>
    <d v="2019-03-06T00:00:00"/>
    <m/>
    <m/>
    <x v="7"/>
    <n v="1"/>
    <d v="2020-10-16T00:00:00"/>
    <n v="308"/>
  </r>
  <r>
    <x v="0"/>
    <s v="C 323-17"/>
    <m/>
    <n v="2017"/>
    <d v="2017-07-12T00:00:00"/>
    <s v="Finalizada en TDLC - En CS"/>
    <x v="0"/>
    <n v="174"/>
    <m/>
    <m/>
    <d v="2019-07-30T00:00:00"/>
    <m/>
    <m/>
    <x v="8"/>
    <n v="1"/>
    <m/>
    <n v="388"/>
  </r>
  <r>
    <x v="0"/>
    <s v="C 332-17"/>
    <m/>
    <n v="2017"/>
    <d v="2017-11-07T00:00:00"/>
    <s v="Finalizada en TDLC - Finalizada en CS "/>
    <x v="0"/>
    <n v="168"/>
    <m/>
    <d v="2018-02-22T00:00:00"/>
    <d v="2018-11-15T00:00:00"/>
    <m/>
    <m/>
    <x v="9"/>
    <n v="1"/>
    <d v="2020-01-27T00:00:00"/>
    <n v="112"/>
  </r>
  <r>
    <x v="0"/>
    <s v="C 333-17"/>
    <m/>
    <n v="2017"/>
    <d v="2017-11-20T00:00:00"/>
    <s v="Finalizada en TDLC - Finalizada en CS "/>
    <x v="0"/>
    <n v="164"/>
    <m/>
    <d v="2018-02-07T00:00:00"/>
    <d v="2018-07-31T00:00:00"/>
    <m/>
    <m/>
    <x v="10"/>
    <n v="1"/>
    <d v="2020-06-08T00:00:00"/>
    <n v="59"/>
  </r>
  <r>
    <x v="0"/>
    <s v="C 335-17"/>
    <m/>
    <n v="2017"/>
    <d v="2017-11-28T00:00:00"/>
    <s v="Finalizada en TDLC - Finalizada en CS "/>
    <x v="0"/>
    <n v="169"/>
    <m/>
    <d v="2018-04-05T00:00:00"/>
    <d v="2018-11-21T00:00:00"/>
    <m/>
    <m/>
    <x v="9"/>
    <n v="1"/>
    <d v="2020-10-05T00:00:00"/>
    <n v="106"/>
  </r>
  <r>
    <x v="0"/>
    <s v="C 343-18"/>
    <m/>
    <n v="2018"/>
    <d v="2018-02-23T00:00:00"/>
    <s v="Finalizada en TDLC - Finalizada en CS "/>
    <x v="0"/>
    <n v="173"/>
    <m/>
    <m/>
    <d v="2019-06-25T00:00:00"/>
    <m/>
    <m/>
    <x v="11"/>
    <n v="1"/>
    <m/>
    <n v="366"/>
  </r>
  <r>
    <x v="0"/>
    <s v="C 349-18"/>
    <m/>
    <n v="2018"/>
    <d v="2018-04-25T00:00:00"/>
    <s v="En Tramitación"/>
    <x v="1"/>
    <m/>
    <m/>
    <d v="2018-12-13T00:00:00"/>
    <m/>
    <m/>
    <m/>
    <x v="12"/>
    <m/>
    <m/>
    <m/>
  </r>
  <r>
    <x v="0"/>
    <s v="C 358-18"/>
    <m/>
    <n v="2018"/>
    <d v="2018-07-18T00:00:00"/>
    <s v="En Estudio o Acuerdo"/>
    <x v="1"/>
    <m/>
    <n v="3"/>
    <d v="2019-03-26T00:00:00"/>
    <d v="2020-11-25T00:00:00"/>
    <n v="1"/>
    <n v="1"/>
    <x v="12"/>
    <m/>
    <m/>
    <m/>
  </r>
  <r>
    <x v="0"/>
    <s v="C 359-18"/>
    <m/>
    <n v="2018"/>
    <d v="2018-09-06T00:00:00"/>
    <s v="Finalizada en TDLC - En CS"/>
    <x v="0"/>
    <n v="178"/>
    <m/>
    <d v="2019-04-02T00:00:00"/>
    <d v="2020-11-30T00:00:00"/>
    <n v="1"/>
    <n v="0"/>
    <x v="13"/>
    <n v="1"/>
    <m/>
    <n v="350"/>
  </r>
  <r>
    <x v="0"/>
    <s v="C 361-18"/>
    <m/>
    <n v="2018"/>
    <d v="2018-09-26T00:00:00"/>
    <s v="Finalizada en TDLC - En CS"/>
    <x v="0"/>
    <n v="175"/>
    <n v="2"/>
    <d v="2019-06-20T00:00:00"/>
    <d v="2020-07-22T00:00:00"/>
    <n v="1"/>
    <m/>
    <x v="14"/>
    <n v="1"/>
    <m/>
    <n v="152"/>
  </r>
  <r>
    <x v="0"/>
    <s v="C 362-18"/>
    <m/>
    <n v="2018"/>
    <d v="2018-10-24T00:00:00"/>
    <s v="Finalizada en TDLC"/>
    <x v="2"/>
    <m/>
    <m/>
    <m/>
    <m/>
    <m/>
    <m/>
    <x v="12"/>
    <m/>
    <m/>
    <m/>
  </r>
  <r>
    <x v="0"/>
    <s v="C 363-18"/>
    <m/>
    <n v="2018"/>
    <d v="2018-10-30T00:00:00"/>
    <s v="En Estudio o Acuerdo"/>
    <x v="1"/>
    <m/>
    <n v="8"/>
    <d v="2019-06-13T00:00:00"/>
    <d v="2021-10-19T00:00:00"/>
    <m/>
    <n v="1"/>
    <x v="12"/>
    <m/>
    <m/>
    <m/>
  </r>
  <r>
    <x v="0"/>
    <s v="C 364-18"/>
    <m/>
    <n v="2018"/>
    <d v="2018-11-14T00:00:00"/>
    <s v="Finalizada en TDLC"/>
    <x v="0"/>
    <n v="177"/>
    <m/>
    <d v="2019-04-02T00:00:00"/>
    <d v="2021-07-06T00:00:00"/>
    <m/>
    <m/>
    <x v="15"/>
    <n v="0"/>
    <m/>
    <n v="86"/>
  </r>
  <r>
    <x v="0"/>
    <s v="C 373-19"/>
    <m/>
    <n v="2019"/>
    <d v="2019-04-02T00:00:00"/>
    <s v="Finalizada en TDLC"/>
    <x v="3"/>
    <m/>
    <m/>
    <m/>
    <m/>
    <m/>
    <m/>
    <x v="16"/>
    <m/>
    <m/>
    <m/>
  </r>
  <r>
    <x v="0"/>
    <s v="C 374-19"/>
    <m/>
    <n v="2019"/>
    <d v="2019-04-22T00:00:00"/>
    <s v="En Tramitación"/>
    <x v="4"/>
    <m/>
    <m/>
    <d v="2020-04-08T00:00:00"/>
    <m/>
    <m/>
    <m/>
    <x v="12"/>
    <m/>
    <m/>
    <m/>
  </r>
  <r>
    <x v="0"/>
    <s v="C 375-19"/>
    <m/>
    <n v="2019"/>
    <d v="2019-05-17T00:00:00"/>
    <s v="Finalizada en TDLC"/>
    <x v="5"/>
    <m/>
    <m/>
    <d v="2020-02-03T00:00:00"/>
    <m/>
    <m/>
    <m/>
    <x v="17"/>
    <m/>
    <m/>
    <m/>
  </r>
  <r>
    <x v="1"/>
    <s v="CIP 02-19 (2)"/>
    <s v="REINGRESO"/>
    <n v="2021"/>
    <d v="2021-04-28T00:00:00"/>
    <s v="En Tramitación"/>
    <x v="1"/>
    <m/>
    <m/>
    <m/>
    <m/>
    <m/>
    <m/>
    <x v="12"/>
    <m/>
    <m/>
    <m/>
  </r>
  <r>
    <x v="1"/>
    <s v="CIP 02-19"/>
    <m/>
    <n v="2019"/>
    <d v="2019-06-10T00:00:00"/>
    <s v="Finalizada en TDLC"/>
    <x v="6"/>
    <m/>
    <m/>
    <d v="2019-12-26T00:00:00"/>
    <m/>
    <m/>
    <m/>
    <x v="18"/>
    <n v="1"/>
    <d v="2020-07-31T00:00:00"/>
    <m/>
  </r>
  <r>
    <x v="0"/>
    <s v="C 376-19"/>
    <m/>
    <n v="2019"/>
    <d v="2019-06-11T00:00:00"/>
    <s v="En Estudio o Acuerdo"/>
    <x v="1"/>
    <m/>
    <m/>
    <d v="2019-09-12T00:00:00"/>
    <d v="2021-11-30T00:00:00"/>
    <m/>
    <m/>
    <x v="12"/>
    <m/>
    <m/>
    <m/>
  </r>
  <r>
    <x v="0"/>
    <s v="C 377-19"/>
    <m/>
    <n v="2019"/>
    <d v="2019-06-13T00:00:00"/>
    <s v="En Tramitación"/>
    <x v="1"/>
    <m/>
    <m/>
    <d v="2020-01-16T00:00:00"/>
    <m/>
    <m/>
    <m/>
    <x v="12"/>
    <m/>
    <m/>
    <m/>
  </r>
  <r>
    <x v="0"/>
    <s v="C 379-19"/>
    <m/>
    <n v="2019"/>
    <d v="2019-08-08T00:00:00"/>
    <s v="En Tramitación"/>
    <x v="1"/>
    <m/>
    <n v="1"/>
    <d v="2020-10-06T00:00:00"/>
    <m/>
    <m/>
    <m/>
    <x v="12"/>
    <m/>
    <m/>
    <m/>
  </r>
  <r>
    <x v="0"/>
    <s v="C 382-19"/>
    <m/>
    <n v="2019"/>
    <d v="2019-08-12T00:00:00"/>
    <s v="En Tramitación"/>
    <x v="1"/>
    <m/>
    <m/>
    <d v="2020-01-30T00:00:00"/>
    <m/>
    <m/>
    <m/>
    <x v="12"/>
    <m/>
    <m/>
    <m/>
  </r>
  <r>
    <x v="0"/>
    <s v="C 383-19"/>
    <m/>
    <n v="2019"/>
    <d v="2019-08-28T00:00:00"/>
    <s v="En Tramitación"/>
    <x v="1"/>
    <m/>
    <m/>
    <d v="2020-08-18T00:00:00"/>
    <m/>
    <m/>
    <m/>
    <x v="12"/>
    <m/>
    <m/>
    <m/>
  </r>
  <r>
    <x v="2"/>
    <s v="C 385-19"/>
    <m/>
    <n v="2019"/>
    <d v="2019-11-19T00:00:00"/>
    <s v="Finalizada en TDLC"/>
    <x v="7"/>
    <m/>
    <m/>
    <m/>
    <m/>
    <m/>
    <m/>
    <x v="19"/>
    <m/>
    <m/>
    <m/>
  </r>
  <r>
    <x v="0"/>
    <s v="C 305-16 (2)"/>
    <m/>
    <n v="2019"/>
    <d v="2019-12-11T00:00:00"/>
    <s v="Finalizada en TDLC"/>
    <x v="5"/>
    <m/>
    <m/>
    <m/>
    <d v="2020-01-30T00:00:00"/>
    <n v="1"/>
    <m/>
    <x v="20"/>
    <m/>
    <m/>
    <m/>
  </r>
  <r>
    <x v="0"/>
    <s v="C 386-19"/>
    <m/>
    <n v="2019"/>
    <d v="2019-12-16T00:00:00"/>
    <s v="En Tramitación"/>
    <x v="1"/>
    <m/>
    <m/>
    <d v="2021-03-23T00:00:00"/>
    <m/>
    <m/>
    <m/>
    <x v="12"/>
    <m/>
    <m/>
    <m/>
  </r>
  <r>
    <x v="0"/>
    <s v="C 387-20"/>
    <m/>
    <n v="2020"/>
    <d v="2020-01-20T00:00:00"/>
    <s v="Finalizada en TDLC"/>
    <x v="8"/>
    <m/>
    <m/>
    <d v="2020-10-28T00:00:00"/>
    <m/>
    <m/>
    <m/>
    <x v="21"/>
    <m/>
    <m/>
    <m/>
  </r>
  <r>
    <x v="0"/>
    <s v="C 388-20"/>
    <m/>
    <n v="2020"/>
    <d v="2020-01-24T00:00:00"/>
    <s v="Finalizada en TDLC"/>
    <x v="8"/>
    <m/>
    <m/>
    <m/>
    <m/>
    <m/>
    <m/>
    <x v="22"/>
    <m/>
    <m/>
    <m/>
  </r>
  <r>
    <x v="0"/>
    <s v="C 389-20"/>
    <m/>
    <n v="2020"/>
    <d v="2020-01-24T00:00:00"/>
    <s v="Finalizada en TDLC"/>
    <x v="8"/>
    <m/>
    <m/>
    <m/>
    <m/>
    <m/>
    <m/>
    <x v="23"/>
    <m/>
    <m/>
    <m/>
  </r>
  <r>
    <x v="0"/>
    <s v="C 390-20"/>
    <m/>
    <n v="2020"/>
    <d v="2020-02-07T00:00:00"/>
    <s v="Finalizada en TDLC"/>
    <x v="9"/>
    <m/>
    <m/>
    <m/>
    <m/>
    <m/>
    <m/>
    <x v="24"/>
    <m/>
    <m/>
    <m/>
  </r>
  <r>
    <x v="0"/>
    <s v="C 391-20"/>
    <m/>
    <n v="2020"/>
    <d v="2020-03-09T00:00:00"/>
    <s v="Finalizada en TDLC"/>
    <x v="6"/>
    <m/>
    <m/>
    <m/>
    <m/>
    <m/>
    <m/>
    <x v="25"/>
    <m/>
    <m/>
    <m/>
  </r>
  <r>
    <x v="0"/>
    <s v="C 392-20"/>
    <m/>
    <n v="2020"/>
    <d v="2020-03-17T00:00:00"/>
    <s v="Finalizada en TDLC"/>
    <x v="9"/>
    <m/>
    <m/>
    <m/>
    <m/>
    <m/>
    <m/>
    <x v="26"/>
    <m/>
    <m/>
    <m/>
  </r>
  <r>
    <x v="0"/>
    <s v="C 393-20"/>
    <m/>
    <n v="2020"/>
    <d v="2020-03-20T00:00:00"/>
    <s v="En Tramitación"/>
    <x v="1"/>
    <m/>
    <m/>
    <d v="2021-04-29T00:00:00"/>
    <m/>
    <m/>
    <m/>
    <x v="12"/>
    <m/>
    <m/>
    <m/>
  </r>
  <r>
    <x v="1"/>
    <s v="CIP 03-20"/>
    <m/>
    <n v="2020"/>
    <d v="2020-04-06T00:00:00"/>
    <s v="En Tramitación"/>
    <x v="1"/>
    <m/>
    <m/>
    <d v="2021-04-29T00:00:00"/>
    <m/>
    <m/>
    <m/>
    <x v="12"/>
    <m/>
    <m/>
    <m/>
  </r>
  <r>
    <x v="2"/>
    <s v="C 394-20"/>
    <m/>
    <n v="2020"/>
    <d v="2020-04-13T00:00:00"/>
    <s v="Finalizada en TDLC"/>
    <x v="6"/>
    <m/>
    <m/>
    <m/>
    <m/>
    <m/>
    <m/>
    <x v="27"/>
    <m/>
    <m/>
    <m/>
  </r>
  <r>
    <x v="0"/>
    <s v="C 395-20"/>
    <m/>
    <n v="2020"/>
    <d v="2020-05-13T00:00:00"/>
    <s v="Finalizada en TDLC"/>
    <x v="6"/>
    <m/>
    <m/>
    <m/>
    <m/>
    <m/>
    <m/>
    <x v="28"/>
    <m/>
    <m/>
    <m/>
  </r>
  <r>
    <x v="0"/>
    <s v="C 397-20"/>
    <m/>
    <n v="2020"/>
    <d v="2020-05-18T00:00:00"/>
    <s v="Finalizada en TDLC"/>
    <x v="8"/>
    <m/>
    <m/>
    <m/>
    <m/>
    <m/>
    <m/>
    <x v="29"/>
    <m/>
    <m/>
    <m/>
  </r>
  <r>
    <x v="0"/>
    <s v="C 398-20"/>
    <m/>
    <n v="2020"/>
    <d v="2020-05-18T00:00:00"/>
    <s v="Finalizada en TDLC"/>
    <x v="8"/>
    <m/>
    <m/>
    <d v="2021-05-26T00:00:00"/>
    <m/>
    <m/>
    <m/>
    <x v="30"/>
    <m/>
    <m/>
    <m/>
  </r>
  <r>
    <x v="0"/>
    <s v="C 399-20"/>
    <m/>
    <n v="2020"/>
    <d v="2020-05-19T00:00:00"/>
    <s v="Finalizada en TDLC"/>
    <x v="5"/>
    <m/>
    <n v="1"/>
    <d v="2020-10-01T00:00:00"/>
    <m/>
    <m/>
    <m/>
    <x v="31"/>
    <m/>
    <m/>
    <m/>
  </r>
  <r>
    <x v="2"/>
    <s v="C 401-20"/>
    <m/>
    <n v="2020"/>
    <d v="2020-08-06T00:00:00"/>
    <s v="Finalizada en TDLC"/>
    <x v="6"/>
    <m/>
    <m/>
    <m/>
    <m/>
    <m/>
    <m/>
    <x v="32"/>
    <m/>
    <m/>
    <m/>
  </r>
  <r>
    <x v="2"/>
    <s v="C 402-20"/>
    <m/>
    <n v="2020"/>
    <d v="2020-08-15T00:00:00"/>
    <s v="Finalizada en TDLC"/>
    <x v="7"/>
    <m/>
    <n v="3"/>
    <m/>
    <m/>
    <m/>
    <m/>
    <x v="33"/>
    <m/>
    <m/>
    <m/>
  </r>
  <r>
    <x v="0"/>
    <s v="C 403-20"/>
    <m/>
    <n v="2020"/>
    <d v="2020-08-19T00:00:00"/>
    <s v="En Tramitación"/>
    <x v="1"/>
    <m/>
    <m/>
    <d v="2021-04-29T00:00:00"/>
    <m/>
    <m/>
    <m/>
    <x v="12"/>
    <m/>
    <m/>
    <m/>
  </r>
  <r>
    <x v="0"/>
    <s v="C 404-20"/>
    <m/>
    <n v="2020"/>
    <d v="2020-09-10T00:00:00"/>
    <s v="En Tramitación"/>
    <x v="1"/>
    <m/>
    <m/>
    <d v="2021-07-07T00:00:00"/>
    <m/>
    <m/>
    <m/>
    <x v="12"/>
    <m/>
    <m/>
    <m/>
  </r>
  <r>
    <x v="0"/>
    <s v="C 405-20"/>
    <m/>
    <n v="2020"/>
    <d v="2020-10-01T00:00:00"/>
    <s v="Finalizada en TDLC"/>
    <x v="9"/>
    <m/>
    <m/>
    <m/>
    <m/>
    <m/>
    <m/>
    <x v="34"/>
    <m/>
    <m/>
    <m/>
  </r>
  <r>
    <x v="1"/>
    <s v="CIP 05-20"/>
    <m/>
    <n v="2020"/>
    <d v="2020-10-12T00:00:00"/>
    <s v="En Tramitación"/>
    <x v="1"/>
    <m/>
    <m/>
    <m/>
    <m/>
    <m/>
    <m/>
    <x v="12"/>
    <m/>
    <m/>
    <m/>
  </r>
  <r>
    <x v="0"/>
    <s v="C 406-20"/>
    <m/>
    <n v="2020"/>
    <d v="2020-10-22T00:00:00"/>
    <s v="En Tramitación"/>
    <x v="1"/>
    <m/>
    <m/>
    <m/>
    <m/>
    <m/>
    <m/>
    <x v="12"/>
    <m/>
    <m/>
    <m/>
  </r>
  <r>
    <x v="0"/>
    <s v="C 407-20"/>
    <m/>
    <n v="2020"/>
    <d v="2020-10-27T00:00:00"/>
    <s v="Finalizada en TDLC"/>
    <x v="8"/>
    <m/>
    <m/>
    <m/>
    <m/>
    <m/>
    <m/>
    <x v="35"/>
    <m/>
    <m/>
    <m/>
  </r>
  <r>
    <x v="2"/>
    <s v="C 408-20"/>
    <m/>
    <n v="2020"/>
    <d v="2020-11-11T00:00:00"/>
    <s v="Finalizada en TDLC"/>
    <x v="6"/>
    <m/>
    <m/>
    <m/>
    <m/>
    <m/>
    <m/>
    <x v="36"/>
    <m/>
    <m/>
    <m/>
  </r>
  <r>
    <x v="0"/>
    <s v="C 409-20"/>
    <m/>
    <n v="2020"/>
    <d v="2020-11-24T00:00:00"/>
    <s v="Finalizada en TDLC"/>
    <x v="5"/>
    <m/>
    <m/>
    <m/>
    <m/>
    <m/>
    <m/>
    <x v="37"/>
    <m/>
    <m/>
    <m/>
  </r>
  <r>
    <x v="0"/>
    <s v="C 410-20"/>
    <m/>
    <n v="2020"/>
    <d v="2020-11-27T00:00:00"/>
    <s v="Finalizada en TDLC"/>
    <x v="5"/>
    <m/>
    <m/>
    <m/>
    <m/>
    <m/>
    <m/>
    <x v="38"/>
    <m/>
    <m/>
    <m/>
  </r>
  <r>
    <x v="0"/>
    <s v="C 411-20"/>
    <m/>
    <n v="2020"/>
    <d v="2020-12-04T00:00:00"/>
    <s v="En Tramitación"/>
    <x v="1"/>
    <m/>
    <m/>
    <m/>
    <m/>
    <m/>
    <m/>
    <x v="12"/>
    <m/>
    <m/>
    <m/>
  </r>
  <r>
    <x v="0"/>
    <s v="C 412-20"/>
    <m/>
    <n v="2020"/>
    <d v="2020-12-11T00:00:00"/>
    <s v="En Tramitación"/>
    <x v="1"/>
    <m/>
    <m/>
    <m/>
    <m/>
    <m/>
    <m/>
    <x v="12"/>
    <m/>
    <m/>
    <m/>
  </r>
  <r>
    <x v="0"/>
    <s v="C 413-20"/>
    <m/>
    <n v="2020"/>
    <d v="2020-12-11T00:00:00"/>
    <s v="En Tramitación"/>
    <x v="1"/>
    <m/>
    <m/>
    <m/>
    <m/>
    <m/>
    <m/>
    <x v="12"/>
    <m/>
    <m/>
    <m/>
  </r>
  <r>
    <x v="2"/>
    <s v="C 414-20"/>
    <m/>
    <n v="2020"/>
    <d v="2020-12-16T00:00:00"/>
    <s v="Finalizada en TDLC"/>
    <x v="6"/>
    <m/>
    <m/>
    <m/>
    <m/>
    <m/>
    <m/>
    <x v="39"/>
    <m/>
    <m/>
    <m/>
  </r>
  <r>
    <x v="2"/>
    <s v="C 415-20"/>
    <m/>
    <n v="2020"/>
    <d v="2020-12-22T00:00:00"/>
    <s v="Finalizada en TDLC"/>
    <x v="7"/>
    <m/>
    <m/>
    <m/>
    <m/>
    <m/>
    <m/>
    <x v="40"/>
    <m/>
    <m/>
    <m/>
  </r>
  <r>
    <x v="0"/>
    <s v="C 416-20"/>
    <m/>
    <n v="2020"/>
    <d v="2020-12-28T00:00:00"/>
    <s v="Finalizada en TDLC"/>
    <x v="6"/>
    <m/>
    <m/>
    <m/>
    <m/>
    <m/>
    <m/>
    <x v="41"/>
    <m/>
    <m/>
    <m/>
  </r>
  <r>
    <x v="1"/>
    <s v="CIP 06-20"/>
    <m/>
    <n v="2020"/>
    <d v="2020-11-25T00:00:00"/>
    <s v="En Tramitación"/>
    <x v="1"/>
    <m/>
    <m/>
    <m/>
    <m/>
    <m/>
    <m/>
    <x v="12"/>
    <m/>
    <m/>
    <m/>
  </r>
  <r>
    <x v="1"/>
    <s v="CIP 07-20"/>
    <m/>
    <n v="2020"/>
    <d v="2020-12-18T00:00:00"/>
    <s v="Finalizada en TDLC"/>
    <x v="10"/>
    <m/>
    <m/>
    <m/>
    <m/>
    <m/>
    <m/>
    <x v="42"/>
    <m/>
    <m/>
    <m/>
  </r>
  <r>
    <x v="0"/>
    <s v="C 417-21"/>
    <m/>
    <n v="2021"/>
    <d v="2021-01-04T00:00:00"/>
    <s v="En Tramitación"/>
    <x v="1"/>
    <m/>
    <m/>
    <m/>
    <m/>
    <m/>
    <m/>
    <x v="12"/>
    <m/>
    <m/>
    <m/>
  </r>
  <r>
    <x v="2"/>
    <s v="C 418-21"/>
    <m/>
    <n v="2021"/>
    <d v="2021-01-12T00:00:00"/>
    <s v="Finalizada en TDLC"/>
    <x v="7"/>
    <m/>
    <m/>
    <m/>
    <m/>
    <m/>
    <m/>
    <x v="43"/>
    <m/>
    <m/>
    <m/>
  </r>
  <r>
    <x v="2"/>
    <s v="C 419-21"/>
    <m/>
    <n v="2021"/>
    <d v="2021-01-22T00:00:00"/>
    <s v="Finalizada en TDLC"/>
    <x v="7"/>
    <m/>
    <m/>
    <m/>
    <m/>
    <m/>
    <m/>
    <x v="44"/>
    <m/>
    <m/>
    <m/>
  </r>
  <r>
    <x v="0"/>
    <s v="C 420-21"/>
    <m/>
    <n v="2021"/>
    <d v="2021-03-01T00:00:00"/>
    <s v="Finalizada en TDLC"/>
    <x v="6"/>
    <m/>
    <m/>
    <m/>
    <m/>
    <m/>
    <m/>
    <x v="45"/>
    <m/>
    <m/>
    <m/>
  </r>
  <r>
    <x v="0"/>
    <s v="C 421-21"/>
    <m/>
    <n v="2021"/>
    <d v="2021-05-31T00:00:00"/>
    <s v="Finalizada en TDLC"/>
    <x v="11"/>
    <m/>
    <m/>
    <m/>
    <m/>
    <m/>
    <m/>
    <x v="46"/>
    <m/>
    <m/>
    <m/>
  </r>
  <r>
    <x v="2"/>
    <s v="C 422-21"/>
    <m/>
    <n v="2021"/>
    <d v="2021-06-01T00:00:00"/>
    <s v="Finalizada en TDLC"/>
    <x v="6"/>
    <m/>
    <m/>
    <m/>
    <m/>
    <m/>
    <m/>
    <x v="47"/>
    <n v="1"/>
    <m/>
    <m/>
  </r>
  <r>
    <x v="0"/>
    <s v="C 423-21"/>
    <m/>
    <n v="2021"/>
    <d v="2021-06-09T00:00:00"/>
    <s v="Finalizada en TDLC"/>
    <x v="9"/>
    <m/>
    <m/>
    <m/>
    <m/>
    <m/>
    <m/>
    <x v="48"/>
    <m/>
    <m/>
    <m/>
  </r>
  <r>
    <x v="0"/>
    <s v="C 424-21"/>
    <m/>
    <n v="2021"/>
    <d v="2021-06-10T00:00:00"/>
    <s v="Finalizada en TDLC"/>
    <x v="6"/>
    <m/>
    <m/>
    <m/>
    <m/>
    <m/>
    <m/>
    <x v="49"/>
    <m/>
    <m/>
    <m/>
  </r>
  <r>
    <x v="0"/>
    <s v="C 425-21"/>
    <m/>
    <n v="2021"/>
    <d v="2021-07-29T00:00:00"/>
    <s v="Finalizada en TDLC"/>
    <x v="6"/>
    <m/>
    <m/>
    <m/>
    <m/>
    <m/>
    <m/>
    <x v="50"/>
    <m/>
    <m/>
    <m/>
  </r>
  <r>
    <x v="0"/>
    <s v="C 427-21"/>
    <m/>
    <n v="2021"/>
    <d v="2021-07-30T00:00:00"/>
    <s v="Finalizada en TDLC"/>
    <x v="12"/>
    <m/>
    <m/>
    <m/>
    <m/>
    <m/>
    <m/>
    <x v="51"/>
    <m/>
    <m/>
    <m/>
  </r>
  <r>
    <x v="0"/>
    <s v="C 428-21"/>
    <m/>
    <n v="2021"/>
    <d v="2021-08-31T00:00:00"/>
    <s v="En Tramitación"/>
    <x v="1"/>
    <m/>
    <m/>
    <m/>
    <m/>
    <m/>
    <m/>
    <x v="12"/>
    <m/>
    <m/>
    <m/>
  </r>
  <r>
    <x v="1"/>
    <s v="CIP 08-21"/>
    <m/>
    <n v="2021"/>
    <d v="2021-08-13T00:00:00"/>
    <s v="Finalizada en TDLC"/>
    <x v="10"/>
    <m/>
    <m/>
    <m/>
    <m/>
    <m/>
    <m/>
    <x v="42"/>
    <m/>
    <m/>
    <m/>
  </r>
  <r>
    <x v="1"/>
    <s v="CIP 09-21"/>
    <m/>
    <n v="2021"/>
    <d v="2021-08-13T00:00:00"/>
    <s v="Finalizada en TDLC"/>
    <x v="10"/>
    <m/>
    <m/>
    <m/>
    <m/>
    <m/>
    <m/>
    <x v="42"/>
    <m/>
    <m/>
    <m/>
  </r>
  <r>
    <x v="1"/>
    <s v="CIP 10-21"/>
    <m/>
    <n v="2021"/>
    <d v="2021-08-19T00:00:00"/>
    <s v="Finalizada en TDLC"/>
    <x v="10"/>
    <m/>
    <m/>
    <m/>
    <m/>
    <m/>
    <m/>
    <x v="42"/>
    <m/>
    <m/>
    <m/>
  </r>
  <r>
    <x v="0"/>
    <s v="C 429-21"/>
    <m/>
    <n v="2021"/>
    <d v="2021-09-27T00:00:00"/>
    <s v="En Tramitación"/>
    <x v="1"/>
    <m/>
    <m/>
    <m/>
    <m/>
    <m/>
    <m/>
    <x v="12"/>
    <m/>
    <m/>
    <m/>
  </r>
  <r>
    <x v="0"/>
    <s v="C 430-21"/>
    <m/>
    <n v="2021"/>
    <d v="2021-10-07T00:00:00"/>
    <s v="En Tramitación"/>
    <x v="1"/>
    <m/>
    <m/>
    <m/>
    <m/>
    <m/>
    <m/>
    <x v="12"/>
    <m/>
    <m/>
    <m/>
  </r>
  <r>
    <x v="2"/>
    <s v="C 431-21"/>
    <m/>
    <n v="2021"/>
    <d v="2021-10-14T00:00:00"/>
    <s v="Finalizada en TDLC"/>
    <x v="6"/>
    <m/>
    <m/>
    <m/>
    <m/>
    <m/>
    <m/>
    <x v="52"/>
    <m/>
    <m/>
    <m/>
  </r>
  <r>
    <x v="2"/>
    <s v="C 432-21"/>
    <m/>
    <n v="2021"/>
    <d v="2021-10-27T00:00:00"/>
    <s v="En Tramitación"/>
    <x v="1"/>
    <m/>
    <m/>
    <m/>
    <m/>
    <m/>
    <m/>
    <x v="12"/>
    <m/>
    <m/>
    <m/>
  </r>
  <r>
    <x v="0"/>
    <s v="C 433-21"/>
    <m/>
    <n v="2021"/>
    <d v="2021-11-11T00:00:00"/>
    <s v="En Tramitación"/>
    <x v="1"/>
    <m/>
    <m/>
    <m/>
    <m/>
    <m/>
    <m/>
    <x v="12"/>
    <m/>
    <m/>
    <m/>
  </r>
  <r>
    <x v="0"/>
    <s v="C 434-21"/>
    <m/>
    <n v="2021"/>
    <d v="2021-11-30T00:00:00"/>
    <s v="En Tramitación"/>
    <x v="1"/>
    <m/>
    <m/>
    <m/>
    <m/>
    <m/>
    <m/>
    <x v="12"/>
    <m/>
    <m/>
    <m/>
  </r>
  <r>
    <x v="0"/>
    <s v="C 435-21"/>
    <m/>
    <n v="2021"/>
    <d v="2021-12-06T00:00:00"/>
    <s v="En Tramitación"/>
    <x v="1"/>
    <m/>
    <m/>
    <m/>
    <m/>
    <m/>
    <m/>
    <x v="12"/>
    <m/>
    <m/>
    <m/>
  </r>
  <r>
    <x v="0"/>
    <s v="C 436-21"/>
    <m/>
    <n v="2021"/>
    <d v="2021-12-27T00:00:00"/>
    <s v="En Tramitación"/>
    <x v="1"/>
    <m/>
    <m/>
    <m/>
    <m/>
    <m/>
    <m/>
    <x v="12"/>
    <m/>
    <m/>
    <m/>
  </r>
  <r>
    <x v="0"/>
    <s v="C 437-21"/>
    <m/>
    <n v="2021"/>
    <d v="2021-12-27T00:00:00"/>
    <s v="En Tramitación"/>
    <x v="1"/>
    <m/>
    <m/>
    <m/>
    <m/>
    <m/>
    <m/>
    <x v="1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1E1824-89B9-4B40-94CD-45073C6F140B}" name="TablaDinámica2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15:B23" firstHeaderRow="1" firstDataRow="1" firstDataCol="1" rowPageCount="2" colPageCount="1"/>
  <pivotFields count="15">
    <pivotField axis="axisPage" showAll="0">
      <items count="5">
        <item x="0"/>
        <item x="3"/>
        <item x="1"/>
        <item x="2"/>
        <item t="default"/>
      </items>
    </pivotField>
    <pivotField dataField="1" showAll="0"/>
    <pivotField showAll="0"/>
    <pivotField numFmtId="14" multipleItemSelectionAllowed="1" showAll="0"/>
    <pivotField showAll="0"/>
    <pivotField axis="axisRow" showAll="0">
      <items count="13">
        <item x="3"/>
        <item x="2"/>
        <item x="8"/>
        <item x="5"/>
        <item x="7"/>
        <item x="6"/>
        <item x="11"/>
        <item x="9"/>
        <item x="0"/>
        <item x="4"/>
        <item x="1"/>
        <item x="10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50">
        <item h="1" x="5"/>
        <item h="1" x="1"/>
        <item h="1" x="3"/>
        <item h="1" x="10"/>
        <item h="1" x="4"/>
        <item h="1" x="2"/>
        <item h="1" x="9"/>
        <item h="1" x="0"/>
        <item h="1" x="17"/>
        <item h="1" x="7"/>
        <item h="1" x="18"/>
        <item h="1" x="23"/>
        <item h="1" x="16"/>
        <item h="1" x="25"/>
        <item h="1" x="19"/>
        <item h="1" x="26"/>
        <item h="1" x="24"/>
        <item h="1" x="27"/>
        <item h="1" x="11"/>
        <item h="1" x="22"/>
        <item h="1" x="31"/>
        <item h="1" x="8"/>
        <item h="1" x="21"/>
        <item h="1" x="33"/>
        <item h="1" x="35"/>
        <item h="1" x="13"/>
        <item h="1" x="38"/>
        <item h="1" x="28"/>
        <item h="1" x="40"/>
        <item h="1" x="36"/>
        <item h="1" x="32"/>
        <item h="1" x="37"/>
        <item h="1" x="34"/>
        <item m="1" x="48"/>
        <item x="6"/>
        <item x="42"/>
        <item x="43"/>
        <item x="39"/>
        <item x="45"/>
        <item x="15"/>
        <item x="30"/>
        <item x="46"/>
        <item x="41"/>
        <item x="29"/>
        <item h="1" x="12"/>
        <item h="1" x="44"/>
        <item h="1" m="1" x="47"/>
        <item h="1" x="14"/>
        <item h="1" x="20"/>
        <item t="default"/>
      </items>
    </pivotField>
    <pivotField showAll="0"/>
    <pivotField showAll="0"/>
    <pivotField showAll="0"/>
  </pivotFields>
  <rowFields count="1">
    <field x="5"/>
  </rowFields>
  <rowItems count="8">
    <i>
      <x/>
    </i>
    <i>
      <x v="2"/>
    </i>
    <i>
      <x v="3"/>
    </i>
    <i>
      <x v="4"/>
    </i>
    <i>
      <x v="5"/>
    </i>
    <i>
      <x v="6"/>
    </i>
    <i>
      <x v="8"/>
    </i>
    <i t="grand">
      <x/>
    </i>
  </rowItems>
  <colItems count="1">
    <i/>
  </colItems>
  <pageFields count="2">
    <pageField fld="11" hier="-1"/>
    <pageField fld="0" hier="-1"/>
  </pageFields>
  <dataFields count="1">
    <dataField name="Cuenta de Causa" fld="1" subtotal="count" baseField="0" baseItem="0"/>
  </dataFields>
  <formats count="2">
    <format dxfId="10">
      <pivotArea collapsedLevelsAreSubtotals="1" fieldPosition="0">
        <references count="1">
          <reference field="5" count="1">
            <x v="2"/>
          </reference>
        </references>
      </pivotArea>
    </format>
    <format dxfId="9">
      <pivotArea collapsedLevelsAreSubtotals="1" fieldPosition="0">
        <references count="1">
          <reference field="5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4B4164-9C8A-45E1-9D0C-23EB3A06FBA7}" name="TablaDinámica6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26:D30" firstHeaderRow="1" firstDataRow="2" firstDataCol="1"/>
  <pivotFields count="16">
    <pivotField showAll="0"/>
    <pivotField dataField="1" showAll="0"/>
    <pivotField axis="axisRow" showAll="0">
      <items count="6">
        <item x="0"/>
        <item x="1"/>
        <item x="2"/>
        <item x="3"/>
        <item x="4"/>
        <item t="default"/>
      </items>
    </pivotField>
    <pivotField numFmtId="14" multipleItemSelectionAllowed="1" showAll="0"/>
    <pivotField axis="axisCol" showAll="0">
      <items count="6">
        <item x="2"/>
        <item x="4"/>
        <item h="1" x="1"/>
        <item h="1"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multipleItemSelectionAllowed="1" showAll="0"/>
    <pivotField showAll="0"/>
    <pivotField showAll="0"/>
    <pivotField showAll="0"/>
  </pivotFields>
  <rowFields count="1">
    <field x="2"/>
  </rowFields>
  <rowItems count="3">
    <i>
      <x v="3"/>
    </i>
    <i>
      <x v="4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0F2D3D-7345-4FB9-8D84-375F86BB459B}" name="TablaDinámica4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8" firstHeaderRow="1" firstDataRow="1" firstDataCol="1" rowPageCount="1" colPageCount="1"/>
  <pivotFields count="15">
    <pivotField axis="axisRow" showAll="0">
      <items count="4">
        <item x="0"/>
        <item x="1"/>
        <item x="2"/>
        <item t="default"/>
      </items>
    </pivotField>
    <pivotField dataField="1" showAll="0"/>
    <pivotField showAll="0"/>
    <pivotField axis="axisPage" numFmtId="14" multipleItemSelectionAllowed="1" showAll="0">
      <items count="7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9"/>
        <item h="1" x="53"/>
        <item h="1" x="54"/>
        <item h="1" x="55"/>
        <item h="1" x="56"/>
        <item h="1" x="60"/>
        <item h="1" x="57"/>
        <item h="1" x="58"/>
        <item h="1" x="61"/>
        <item h="1" x="62"/>
        <item h="1" x="63"/>
        <item h="1" x="64"/>
        <item x="65"/>
        <item x="66"/>
        <item x="67"/>
        <item x="68"/>
        <item x="69"/>
        <item x="70"/>
        <item x="72"/>
        <item x="73"/>
        <item x="71"/>
        <item x="74"/>
        <item x="75"/>
        <item x="76"/>
        <item x="7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3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49D948-BC51-4459-AA64-7DE38BCD4078}" name="TablaDinámica6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1:A42" firstHeaderRow="1" firstDataRow="1" firstDataCol="0" rowPageCount="1" colPageCount="1"/>
  <pivotFields count="15">
    <pivotField showAll="0"/>
    <pivotField dataField="1" showAll="0"/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numFmtId="14" multipleItemSelectionAllowed="1" showAll="0"/>
    <pivotField multipleItemSelectionAllowed="1" showAll="0">
      <items count="7">
        <item x="3"/>
        <item x="2"/>
        <item h="1" x="4"/>
        <item h="1" x="1"/>
        <item h="1" x="0"/>
        <item x="5"/>
        <item t="default"/>
      </items>
    </pivotField>
    <pivotField showAll="0">
      <items count="13">
        <item h="1" x="10"/>
        <item x="3"/>
        <item x="2"/>
        <item x="8"/>
        <item x="5"/>
        <item x="7"/>
        <item x="6"/>
        <item m="1" x="11"/>
        <item x="9"/>
        <item x="0"/>
        <item x="4"/>
        <item x="1"/>
        <item t="default"/>
      </items>
    </pivotField>
    <pivotField showAll="0"/>
    <pivotField showAll="0"/>
    <pivotField axis="axisPage" multipleItemSelectionAllowed="1" showAll="0">
      <items count="19">
        <item h="1" x="1"/>
        <item h="1" x="3"/>
        <item h="1" x="5"/>
        <item h="1" x="2"/>
        <item h="1" x="4"/>
        <item h="1" x="0"/>
        <item h="1" x="10"/>
        <item h="1" x="9"/>
        <item h="1" x="11"/>
        <item h="1" x="7"/>
        <item h="1" x="17"/>
        <item h="1" x="14"/>
        <item h="1" x="6"/>
        <item h="1" x="12"/>
        <item h="1" x="13"/>
        <item x="16"/>
        <item x="15"/>
        <item h="1" x="8"/>
        <item t="default"/>
      </items>
    </pivotField>
    <pivotField showAll="0"/>
    <pivotField showAll="0"/>
    <pivotField multipleItemSelectionAllowed="1" showAll="0">
      <items count="48">
        <item h="1" x="5"/>
        <item h="1" x="1"/>
        <item h="1" x="3"/>
        <item h="1" x="10"/>
        <item h="1" x="4"/>
        <item h="1" x="2"/>
        <item h="1" x="9"/>
        <item h="1" x="0"/>
        <item h="1" x="17"/>
        <item h="1" x="7"/>
        <item h="1" x="18"/>
        <item h="1" x="23"/>
        <item h="1" x="16"/>
        <item h="1" x="25"/>
        <item h="1" x="19"/>
        <item h="1" x="26"/>
        <item h="1" x="24"/>
        <item h="1" x="27"/>
        <item h="1" x="11"/>
        <item h="1" x="22"/>
        <item h="1" x="31"/>
        <item h="1" x="8"/>
        <item h="1" x="21"/>
        <item h="1" x="33"/>
        <item h="1" x="35"/>
        <item h="1" x="13"/>
        <item h="1" x="38"/>
        <item h="1" x="28"/>
        <item h="1" x="40"/>
        <item h="1" x="36"/>
        <item h="1" x="32"/>
        <item h="1" x="37"/>
        <item h="1" x="34"/>
        <item h="1" x="6"/>
        <item h="1" x="42"/>
        <item h="1" x="43"/>
        <item h="1" x="20"/>
        <item x="39"/>
        <item x="45"/>
        <item x="15"/>
        <item x="44"/>
        <item x="30"/>
        <item x="46"/>
        <item x="41"/>
        <item x="29"/>
        <item x="14"/>
        <item h="1" x="12"/>
        <item t="default"/>
      </items>
    </pivotField>
    <pivotField showAll="0"/>
    <pivotField showAll="0"/>
    <pivotField showAll="0"/>
  </pivotFields>
  <rowItems count="1">
    <i/>
  </rowItems>
  <colItems count="1">
    <i/>
  </colItems>
  <pageFields count="1">
    <pageField fld="8" hier="-1"/>
  </pageFields>
  <dataFields count="1">
    <dataField name="Cuenta de Causa" fld="1" subtotal="count" baseField="0" baseItem="0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61780E-4E38-4A53-9EF4-B9A087228306}" name="TablaDinámica5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D26:H32" firstHeaderRow="1" firstDataRow="2" firstDataCol="1"/>
  <pivotFields count="15">
    <pivotField showAll="0"/>
    <pivotField dataField="1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14" multipleItemSelectionAllowed="1" showAll="0"/>
    <pivotField axis="axisCol" multipleItemSelectionAllowed="1" showAll="0">
      <items count="7">
        <item x="3"/>
        <item x="2"/>
        <item h="1" x="4"/>
        <item h="1" x="1"/>
        <item h="1" x="0"/>
        <item x="5"/>
        <item t="default"/>
      </items>
    </pivotField>
    <pivotField showAll="0">
      <items count="13">
        <item h="1" x="10"/>
        <item x="3"/>
        <item x="2"/>
        <item x="8"/>
        <item x="5"/>
        <item x="7"/>
        <item x="6"/>
        <item m="1" x="11"/>
        <item x="9"/>
        <item x="0"/>
        <item x="4"/>
        <item x="1"/>
        <item t="default"/>
      </items>
    </pivotField>
    <pivotField showAll="0"/>
    <pivotField showAll="0"/>
    <pivotField showAll="0"/>
    <pivotField showAll="0"/>
    <pivotField showAll="0"/>
    <pivotField multipleItemSelectionAllowed="1" showAll="0">
      <items count="48">
        <item h="1" x="5"/>
        <item h="1" x="1"/>
        <item h="1" x="3"/>
        <item h="1" x="10"/>
        <item h="1" x="4"/>
        <item h="1" x="2"/>
        <item h="1" x="9"/>
        <item h="1" x="0"/>
        <item h="1" x="17"/>
        <item h="1" x="7"/>
        <item h="1" x="18"/>
        <item h="1" x="23"/>
        <item h="1" x="16"/>
        <item h="1" x="25"/>
        <item h="1" x="19"/>
        <item h="1" x="26"/>
        <item h="1" x="24"/>
        <item h="1" x="27"/>
        <item h="1" x="11"/>
        <item h="1" x="22"/>
        <item h="1" x="31"/>
        <item h="1" x="8"/>
        <item h="1" x="21"/>
        <item h="1" x="33"/>
        <item h="1" x="35"/>
        <item h="1" x="13"/>
        <item h="1" x="38"/>
        <item h="1" x="28"/>
        <item h="1" x="40"/>
        <item h="1" x="36"/>
        <item h="1" x="32"/>
        <item h="1" x="37"/>
        <item h="1" x="34"/>
        <item h="1" x="6"/>
        <item h="1" x="42"/>
        <item h="1" x="43"/>
        <item h="1" x="20"/>
        <item x="39"/>
        <item x="45"/>
        <item x="15"/>
        <item x="44"/>
        <item x="30"/>
        <item x="46"/>
        <item x="41"/>
        <item x="29"/>
        <item x="14"/>
        <item h="1" x="12"/>
        <item t="default"/>
      </items>
    </pivotField>
    <pivotField showAll="0"/>
    <pivotField showAll="0"/>
    <pivotField showAll="0"/>
  </pivotFields>
  <rowFields count="1">
    <field x="2"/>
  </rowFields>
  <rowItems count="5">
    <i>
      <x v="3"/>
    </i>
    <i>
      <x v="4"/>
    </i>
    <i>
      <x v="5"/>
    </i>
    <i>
      <x v="6"/>
    </i>
    <i t="grand">
      <x/>
    </i>
  </rowItems>
  <colFields count="1">
    <field x="4"/>
  </colFields>
  <colItems count="4">
    <i>
      <x/>
    </i>
    <i>
      <x v="1"/>
    </i>
    <i>
      <x v="5"/>
    </i>
    <i t="grand">
      <x/>
    </i>
  </colItem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F2A5A1-1EAB-4168-B014-9A976EEEBEBE}" name="TablaDinámica3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27:B32" firstHeaderRow="1" firstDataRow="1" firstDataCol="1" rowPageCount="1" colPageCount="1"/>
  <pivotFields count="15">
    <pivotField showAll="0"/>
    <pivotField dataField="1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14" multipleItemSelectionAllowed="1" showAll="0"/>
    <pivotField axis="axisPage" multipleItemSelectionAllowed="1" showAll="0">
      <items count="7">
        <item x="3"/>
        <item x="2"/>
        <item h="1" x="4"/>
        <item h="1" x="1"/>
        <item h="1" x="0"/>
        <item x="5"/>
        <item t="default"/>
      </items>
    </pivotField>
    <pivotField showAll="0">
      <items count="13">
        <item h="1" x="10"/>
        <item x="3"/>
        <item x="2"/>
        <item x="8"/>
        <item x="5"/>
        <item x="7"/>
        <item x="6"/>
        <item m="1" x="11"/>
        <item x="9"/>
        <item x="0"/>
        <item x="4"/>
        <item x="1"/>
        <item t="default"/>
      </items>
    </pivotField>
    <pivotField showAll="0"/>
    <pivotField showAll="0"/>
    <pivotField showAll="0"/>
    <pivotField showAll="0"/>
    <pivotField showAll="0"/>
    <pivotField multipleItemSelectionAllowed="1" showAll="0">
      <items count="48">
        <item h="1" x="5"/>
        <item h="1" x="1"/>
        <item h="1" x="3"/>
        <item h="1" x="10"/>
        <item h="1" x="4"/>
        <item h="1" x="2"/>
        <item h="1" x="9"/>
        <item h="1" x="0"/>
        <item h="1" x="17"/>
        <item h="1" x="7"/>
        <item h="1" x="18"/>
        <item h="1" x="23"/>
        <item h="1" x="16"/>
        <item h="1" x="25"/>
        <item h="1" x="19"/>
        <item h="1" x="26"/>
        <item h="1" x="24"/>
        <item h="1" x="27"/>
        <item h="1" x="11"/>
        <item h="1" x="22"/>
        <item h="1" x="31"/>
        <item h="1" x="8"/>
        <item h="1" x="21"/>
        <item h="1" x="33"/>
        <item h="1" x="35"/>
        <item h="1" x="13"/>
        <item h="1" x="38"/>
        <item h="1" x="28"/>
        <item h="1" x="40"/>
        <item h="1" x="36"/>
        <item h="1" x="32"/>
        <item h="1" x="37"/>
        <item h="1" x="34"/>
        <item h="1" x="6"/>
        <item h="1" x="42"/>
        <item h="1" x="43"/>
        <item h="1" x="20"/>
        <item x="39"/>
        <item x="45"/>
        <item x="15"/>
        <item x="44"/>
        <item x="30"/>
        <item x="46"/>
        <item x="41"/>
        <item x="29"/>
        <item x="14"/>
        <item h="1" x="12"/>
        <item t="default"/>
      </items>
    </pivotField>
    <pivotField showAll="0"/>
    <pivotField showAll="0"/>
    <pivotField showAll="0"/>
  </pivotFields>
  <rowFields count="1">
    <field x="2"/>
  </rowFields>
  <rowItems count="5"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4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2E7D30-E909-4B58-BCBF-30982D5C185B}" name="TablaDinámica2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D14:K20" firstHeaderRow="1" firstDataRow="2" firstDataCol="1" rowPageCount="1" colPageCount="1"/>
  <pivotFields count="15">
    <pivotField showAll="0"/>
    <pivotField dataField="1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14" multipleItemSelectionAllowed="1" showAll="0"/>
    <pivotField showAll="0"/>
    <pivotField axis="axisCol" showAll="0">
      <items count="13">
        <item h="1" x="10"/>
        <item x="3"/>
        <item x="2"/>
        <item x="8"/>
        <item x="5"/>
        <item x="7"/>
        <item x="6"/>
        <item m="1" x="11"/>
        <item x="9"/>
        <item x="0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48">
        <item h="1" x="5"/>
        <item h="1" x="1"/>
        <item h="1" x="3"/>
        <item h="1" x="10"/>
        <item h="1" x="4"/>
        <item h="1" x="2"/>
        <item h="1" x="9"/>
        <item h="1" x="0"/>
        <item h="1" x="17"/>
        <item h="1" x="7"/>
        <item h="1" x="18"/>
        <item h="1" x="23"/>
        <item h="1" x="16"/>
        <item h="1" x="25"/>
        <item h="1" x="19"/>
        <item h="1" x="26"/>
        <item h="1" x="24"/>
        <item h="1" x="27"/>
        <item h="1" x="11"/>
        <item h="1" x="22"/>
        <item h="1" x="31"/>
        <item h="1" x="8"/>
        <item h="1" x="21"/>
        <item h="1" x="33"/>
        <item h="1" x="35"/>
        <item h="1" x="13"/>
        <item h="1" x="38"/>
        <item h="1" x="28"/>
        <item h="1" x="40"/>
        <item h="1" x="36"/>
        <item h="1" x="32"/>
        <item h="1" x="37"/>
        <item h="1" x="34"/>
        <item h="1" x="6"/>
        <item h="1" x="42"/>
        <item h="1" x="43"/>
        <item h="1" x="20"/>
        <item x="39"/>
        <item x="45"/>
        <item x="15"/>
        <item x="44"/>
        <item x="30"/>
        <item x="46"/>
        <item x="41"/>
        <item x="29"/>
        <item x="14"/>
        <item h="1" x="12"/>
        <item t="default"/>
      </items>
    </pivotField>
    <pivotField showAll="0"/>
    <pivotField showAll="0"/>
    <pivotField showAll="0"/>
  </pivotFields>
  <rowFields count="1">
    <field x="2"/>
  </rowFields>
  <rowItems count="5">
    <i>
      <x v="3"/>
    </i>
    <i>
      <x v="4"/>
    </i>
    <i>
      <x v="5"/>
    </i>
    <i>
      <x v="6"/>
    </i>
    <i t="grand">
      <x/>
    </i>
  </rowItems>
  <colFields count="1">
    <field x="5"/>
  </colFields>
  <colItems count="7">
    <i>
      <x v="1"/>
    </i>
    <i>
      <x v="3"/>
    </i>
    <i>
      <x v="4"/>
    </i>
    <i>
      <x v="5"/>
    </i>
    <i>
      <x v="6"/>
    </i>
    <i>
      <x v="9"/>
    </i>
    <i t="grand">
      <x/>
    </i>
  </colItems>
  <pageFields count="1">
    <pageField fld="11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5C7D6B-A396-4E82-9F84-798746183C09}" name="TablaDinámica1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14:B21" firstHeaderRow="1" firstDataRow="1" firstDataCol="1" rowPageCount="1" colPageCount="1"/>
  <pivotFields count="15">
    <pivotField showAll="0"/>
    <pivotField dataField="1" showAll="0"/>
    <pivotField showAll="0"/>
    <pivotField numFmtId="14" multipleItemSelectionAllowed="1" showAll="0"/>
    <pivotField showAll="0"/>
    <pivotField axis="axisRow" showAll="0">
      <items count="13">
        <item h="1" x="10"/>
        <item x="3"/>
        <item x="2"/>
        <item x="8"/>
        <item x="5"/>
        <item x="7"/>
        <item x="6"/>
        <item m="1" x="11"/>
        <item x="9"/>
        <item x="0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48">
        <item h="1" x="5"/>
        <item h="1" x="1"/>
        <item h="1" x="3"/>
        <item h="1" x="10"/>
        <item h="1" x="4"/>
        <item h="1" x="2"/>
        <item h="1" x="9"/>
        <item h="1" x="0"/>
        <item h="1" x="17"/>
        <item h="1" x="7"/>
        <item h="1" x="18"/>
        <item h="1" x="23"/>
        <item h="1" x="16"/>
        <item h="1" x="25"/>
        <item h="1" x="19"/>
        <item h="1" x="26"/>
        <item h="1" x="24"/>
        <item h="1" x="27"/>
        <item h="1" x="11"/>
        <item h="1" x="22"/>
        <item h="1" x="31"/>
        <item h="1" x="8"/>
        <item h="1" x="21"/>
        <item h="1" x="33"/>
        <item h="1" x="35"/>
        <item h="1" x="13"/>
        <item h="1" x="38"/>
        <item h="1" x="28"/>
        <item h="1" x="40"/>
        <item h="1" x="36"/>
        <item h="1" x="32"/>
        <item h="1" x="37"/>
        <item h="1" x="34"/>
        <item h="1" x="6"/>
        <item h="1" x="42"/>
        <item h="1" x="43"/>
        <item h="1" x="20"/>
        <item x="39"/>
        <item x="45"/>
        <item x="15"/>
        <item x="44"/>
        <item x="30"/>
        <item x="46"/>
        <item x="41"/>
        <item x="29"/>
        <item x="14"/>
        <item h="1" x="12"/>
        <item t="default"/>
      </items>
    </pivotField>
    <pivotField showAll="0"/>
    <pivotField showAll="0"/>
    <pivotField showAll="0"/>
  </pivotFields>
  <rowFields count="1">
    <field x="5"/>
  </rowFields>
  <rowItems count="7">
    <i>
      <x v="1"/>
    </i>
    <i>
      <x v="3"/>
    </i>
    <i>
      <x v="4"/>
    </i>
    <i>
      <x v="5"/>
    </i>
    <i>
      <x v="6"/>
    </i>
    <i>
      <x v="9"/>
    </i>
    <i t="grand">
      <x/>
    </i>
  </rowItems>
  <colItems count="1">
    <i/>
  </colItems>
  <pageFields count="1">
    <pageField fld="11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DB3799-7F7C-4499-80B2-6B57B5121F0C}" name="TablaDinámica13" cacheId="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A6" firstHeaderRow="1" firstDataRow="1" firstDataCol="1" rowPageCount="2" colPageCount="1"/>
  <pivotFields count="19"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numFmtId="14" showAll="0"/>
    <pivotField showAll="0"/>
    <pivotField axis="axisPage" multipleItemSelectionAllowed="1" showAll="0">
      <items count="14">
        <item h="1" x="12"/>
        <item h="1" x="11"/>
        <item h="1" x="10"/>
        <item h="1" x="3"/>
        <item h="1" x="2"/>
        <item h="1" x="8"/>
        <item h="1" x="5"/>
        <item h="1" x="7"/>
        <item h="1" x="6"/>
        <item h="1" x="9"/>
        <item x="0"/>
        <item h="1" x="4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8">
        <item h="1" sd="0" x="0"/>
        <item h="1" sd="0" x="1"/>
        <item h="1" sd="0" x="2"/>
        <item h="1" sd="0" x="3"/>
        <item h="1" sd="0" x="4"/>
        <item sd="0" x="5"/>
        <item sd="0" x="6"/>
        <item t="default"/>
      </items>
    </pivotField>
  </pivotFields>
  <rowFields count="1">
    <field x="18"/>
  </rowFields>
  <rowItems count="2">
    <i>
      <x v="5"/>
    </i>
    <i t="grand">
      <x/>
    </i>
  </rowItems>
  <colItems count="1">
    <i/>
  </colItems>
  <pageFields count="2">
    <pageField fld="0" hier="-1"/>
    <pageField fld="6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A87F98-7625-45F5-9FAA-67D18B73666A}" name="TablaDinámica7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8" firstHeaderRow="1" firstDataRow="1" firstDataCol="1" rowPageCount="1" colPageCount="1"/>
  <pivotFields count="16">
    <pivotField axis="axisRow" showAll="0">
      <items count="6">
        <item x="0"/>
        <item m="1" x="4"/>
        <item x="3"/>
        <item x="1"/>
        <item x="2"/>
        <item t="default"/>
      </items>
    </pivotField>
    <pivotField dataField="1" showAll="0"/>
    <pivotField showAll="0"/>
    <pivotField axis="axisPage" numFmtId="14" multipleItemSelectionAllowed="1" showAll="0">
      <items count="5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9"/>
        <item h="1" x="30"/>
        <item h="1" x="31"/>
        <item h="1" x="32"/>
        <item h="1" x="33"/>
        <item h="1" x="35"/>
        <item h="1" x="34"/>
        <item h="1" x="36"/>
        <item h="1" x="37"/>
        <item h="1" x="38"/>
        <item h="1" x="40"/>
        <item h="1" x="39"/>
        <item h="1" x="28"/>
        <item x="41"/>
        <item x="42"/>
        <item x="43"/>
        <item x="44"/>
        <item x="46"/>
        <item x="47"/>
        <item x="48"/>
        <item x="49"/>
        <item x="51"/>
        <item x="50"/>
        <item x="52"/>
        <item h="1" x="4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4">
    <i>
      <x/>
    </i>
    <i>
      <x v="2"/>
    </i>
    <i>
      <x v="3"/>
    </i>
    <i t="grand">
      <x/>
    </i>
  </rowItems>
  <colItems count="1">
    <i/>
  </colItems>
  <pageFields count="1">
    <pageField fld="3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E15788-53A0-4155-84B6-9157E98C23A3}" name="TablaDinámica12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9:B42" firstHeaderRow="1" firstDataRow="1" firstDataCol="1" rowPageCount="1" colPageCount="1"/>
  <pivotFields count="16">
    <pivotField axis="axisRow" showAll="0">
      <items count="6">
        <item x="0"/>
        <item m="1" x="4"/>
        <item x="3"/>
        <item x="1"/>
        <item x="2"/>
        <item t="default"/>
      </items>
    </pivotField>
    <pivotField dataField="1" showAll="0"/>
    <pivotField showAll="0"/>
    <pivotField numFmtId="14" multipleItemSelectionAllowed="1" showAll="0"/>
    <pivotField multipleItemSelectionAllowed="1" showAll="0"/>
    <pivotField showAll="0"/>
    <pivotField showAll="0"/>
    <pivotField showAll="0"/>
    <pivotField showAll="0"/>
    <pivotField axis="axisPage" multipleItemSelectionAllowed="1" showAll="0">
      <items count="33">
        <item h="1" x="0"/>
        <item h="1" x="2"/>
        <item h="1" x="3"/>
        <item h="1" x="1"/>
        <item h="1" x="5"/>
        <item h="1" x="6"/>
        <item h="1" x="4"/>
        <item h="1" x="7"/>
        <item h="1" x="8"/>
        <item h="1" x="10"/>
        <item h="1" x="14"/>
        <item h="1" x="17"/>
        <item h="1" x="9"/>
        <item h="1" x="12"/>
        <item h="1" x="15"/>
        <item h="1" x="13"/>
        <item h="1" x="25"/>
        <item h="1" x="16"/>
        <item h="1" x="22"/>
        <item h="1" x="27"/>
        <item h="1" x="29"/>
        <item h="1" x="18"/>
        <item h="1" x="19"/>
        <item x="20"/>
        <item x="21"/>
        <item x="26"/>
        <item x="28"/>
        <item x="30"/>
        <item x="24"/>
        <item x="31"/>
        <item x="23"/>
        <item h="1" x="11"/>
        <item t="default"/>
      </items>
    </pivotField>
    <pivotField showAll="0"/>
    <pivotField showAll="0"/>
    <pivotField multipleItemSelectionAllowed="1" showAll="0"/>
    <pivotField showAll="0"/>
    <pivotField showAll="0"/>
    <pivotField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9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C7E73E-B11E-4BD8-BBAD-01CE25555C7E}" name="TablaDinámica1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8" firstHeaderRow="1" firstDataRow="1" firstDataCol="1" rowPageCount="1" colPageCount="1"/>
  <pivotFields count="15">
    <pivotField axis="axisRow" showAll="0">
      <items count="5">
        <item x="0"/>
        <item x="3"/>
        <item x="1"/>
        <item x="2"/>
        <item t="default"/>
      </items>
    </pivotField>
    <pivotField dataField="1" showAll="0"/>
    <pivotField showAll="0"/>
    <pivotField axis="axisPage" numFmtId="14" multipleItemSelectionAllowed="1" showAll="0">
      <items count="7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60"/>
        <item h="1" x="54"/>
        <item h="1" x="55"/>
        <item h="1" x="56"/>
        <item h="1" x="57"/>
        <item h="1" x="61"/>
        <item h="1" x="58"/>
        <item h="1" x="59"/>
        <item h="1" x="62"/>
        <item h="1" x="63"/>
        <item h="1" x="64"/>
        <item x="65"/>
        <item x="23"/>
        <item x="66"/>
        <item x="67"/>
        <item x="68"/>
        <item x="69"/>
        <item x="70"/>
        <item x="71"/>
        <item x="73"/>
        <item x="74"/>
        <item x="7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4">
    <i>
      <x/>
    </i>
    <i>
      <x v="2"/>
    </i>
    <i>
      <x v="3"/>
    </i>
    <i t="grand">
      <x/>
    </i>
  </rowItems>
  <colItems count="1">
    <i/>
  </colItems>
  <pageFields count="1">
    <pageField fld="3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D5E2FB-850E-43A3-8DD1-8521D6ED14B2}" name="TablaDinámica11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E28:H32" firstHeaderRow="1" firstDataRow="2" firstDataCol="1" rowPageCount="1" colPageCount="1"/>
  <pivotFields count="16">
    <pivotField axis="axisCol" showAll="0">
      <items count="6">
        <item x="0"/>
        <item m="1" x="4"/>
        <item x="3"/>
        <item x="1"/>
        <item x="2"/>
        <item t="default"/>
      </items>
    </pivotField>
    <pivotField dataField="1" showAll="0"/>
    <pivotField axis="axisRow" showAll="0">
      <items count="6">
        <item x="0"/>
        <item x="1"/>
        <item x="2"/>
        <item x="3"/>
        <item x="4"/>
        <item t="default"/>
      </items>
    </pivotField>
    <pivotField numFmtId="14" multipleItemSelectionAllowed="1" showAll="0"/>
    <pivotField axis="axisPage" multipleItemSelectionAllowed="1" showAll="0">
      <items count="7">
        <item x="3"/>
        <item x="4"/>
        <item h="1" x="1"/>
        <item h="1" x="2"/>
        <item h="1" x="0"/>
        <item h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multipleItemSelectionAllowed="1" showAll="0"/>
    <pivotField showAll="0"/>
    <pivotField showAll="0"/>
    <pivotField showAll="0"/>
  </pivotFields>
  <rowFields count="1">
    <field x="2"/>
  </rowFields>
  <rowItems count="3">
    <i>
      <x v="3"/>
    </i>
    <i>
      <x v="4"/>
    </i>
    <i t="grand">
      <x/>
    </i>
  </rowItems>
  <colFields count="1">
    <field x="0"/>
  </colFields>
  <colItems count="3">
    <i>
      <x/>
    </i>
    <i>
      <x v="3"/>
    </i>
    <i t="grand">
      <x/>
    </i>
  </colItems>
  <pageFields count="1">
    <pageField fld="4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EE3BDF-218E-496A-A602-0A8FBE833B8B}" name="TablaDinámica10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29:B32" firstHeaderRow="1" firstDataRow="1" firstDataCol="1" rowPageCount="1" colPageCount="1"/>
  <pivotFields count="16">
    <pivotField showAll="0"/>
    <pivotField dataField="1" showAll="0"/>
    <pivotField axis="axisRow" showAll="0">
      <items count="6">
        <item x="0"/>
        <item x="1"/>
        <item x="2"/>
        <item x="3"/>
        <item x="4"/>
        <item t="default"/>
      </items>
    </pivotField>
    <pivotField numFmtId="14" multipleItemSelectionAllowed="1" showAll="0"/>
    <pivotField axis="axisPage" multipleItemSelectionAllowed="1" showAll="0">
      <items count="7">
        <item x="3"/>
        <item x="4"/>
        <item h="1" x="1"/>
        <item h="1" x="2"/>
        <item h="1" x="0"/>
        <item h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multipleItemSelectionAllowed="1" showAll="0"/>
    <pivotField showAll="0"/>
    <pivotField showAll="0"/>
    <pivotField showAll="0"/>
  </pivotFields>
  <rowFields count="1">
    <field x="2"/>
  </rowFields>
  <rowItems count="3">
    <i>
      <x v="3"/>
    </i>
    <i>
      <x v="4"/>
    </i>
    <i t="grand">
      <x/>
    </i>
  </rowItems>
  <colItems count="1">
    <i/>
  </colItems>
  <pageFields count="1">
    <pageField fld="4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2F5E72-3585-44A4-ACE3-51191F2D6C26}" name="TablaDinámica9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E14:L19" firstHeaderRow="1" firstDataRow="2" firstDataCol="1" rowPageCount="1" colPageCount="1"/>
  <pivotFields count="16">
    <pivotField showAll="0"/>
    <pivotField dataField="1" showAll="0"/>
    <pivotField axis="axisRow" showAll="0">
      <items count="6">
        <item x="0"/>
        <item x="1"/>
        <item x="2"/>
        <item x="3"/>
        <item x="4"/>
        <item t="default"/>
      </items>
    </pivotField>
    <pivotField numFmtId="14" multipleItemSelectionAllowed="1" showAll="0"/>
    <pivotField showAll="0"/>
    <pivotField axis="axisCol" showAll="0">
      <items count="12">
        <item x="4"/>
        <item x="6"/>
        <item x="10"/>
        <item x="9"/>
        <item x="8"/>
        <item x="1"/>
        <item x="2"/>
        <item x="3"/>
        <item x="5"/>
        <item x="0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7">
        <item h="1" x="0"/>
        <item h="1" x="2"/>
        <item h="1" x="7"/>
        <item h="1" x="3"/>
        <item h="1" x="6"/>
        <item h="1" x="11"/>
        <item h="1" x="4"/>
        <item h="1" x="10"/>
        <item h="1" x="14"/>
        <item h="1" x="8"/>
        <item h="1" x="17"/>
        <item h="1" x="1"/>
        <item h="1" x="20"/>
        <item h="1" x="5"/>
        <item h="1" x="22"/>
        <item h="1" x="23"/>
        <item h="1" x="24"/>
        <item h="1" x="12"/>
        <item h="1" x="25"/>
        <item h="1" x="27"/>
        <item h="1" x="9"/>
        <item h="1" x="30"/>
        <item h="1" x="29"/>
        <item x="13"/>
        <item x="19"/>
        <item x="32"/>
        <item x="26"/>
        <item x="31"/>
        <item x="15"/>
        <item x="28"/>
        <item x="33"/>
        <item x="21"/>
        <item x="16"/>
        <item x="34"/>
        <item x="35"/>
        <item h="1" x="18"/>
        <item t="default"/>
      </items>
    </pivotField>
    <pivotField showAll="0"/>
    <pivotField showAll="0"/>
    <pivotField showAll="0"/>
  </pivotFields>
  <rowFields count="1">
    <field x="2"/>
  </rowFields>
  <rowItems count="4">
    <i>
      <x v="2"/>
    </i>
    <i>
      <x v="3"/>
    </i>
    <i>
      <x v="4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9"/>
    </i>
    <i t="grand">
      <x/>
    </i>
  </colItems>
  <pageFields count="1">
    <pageField fld="12" hier="-1"/>
  </pageFields>
  <dataFields count="1">
    <dataField name="Cuenta de Causa" fld="1" subtotal="count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5CFA46-D567-4962-8DA2-20591DC0AD45}" name="TablaDinámica8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15:B19" firstHeaderRow="1" firstDataRow="1" firstDataCol="1" rowPageCount="1" colPageCount="1"/>
  <pivotFields count="16">
    <pivotField axis="axisRow" showAll="0">
      <items count="6">
        <item x="0"/>
        <item m="1" x="4"/>
        <item x="3"/>
        <item x="1"/>
        <item x="2"/>
        <item t="default"/>
      </items>
    </pivotField>
    <pivotField dataField="1" showAll="0"/>
    <pivotField showAll="0"/>
    <pivotField numFmtId="14" multipleItemSelectionAllowe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7">
        <item h="1" x="0"/>
        <item h="1" x="2"/>
        <item h="1" x="7"/>
        <item h="1" x="3"/>
        <item h="1" x="6"/>
        <item h="1" x="11"/>
        <item h="1" x="4"/>
        <item h="1" x="10"/>
        <item h="1" x="14"/>
        <item h="1" x="8"/>
        <item h="1" x="17"/>
        <item h="1" x="1"/>
        <item h="1" x="20"/>
        <item h="1" x="5"/>
        <item h="1" x="22"/>
        <item h="1" x="23"/>
        <item h="1" x="24"/>
        <item h="1" x="12"/>
        <item h="1" x="25"/>
        <item h="1" x="27"/>
        <item h="1" x="9"/>
        <item h="1" x="30"/>
        <item h="1" x="29"/>
        <item x="13"/>
        <item x="19"/>
        <item x="32"/>
        <item x="26"/>
        <item x="31"/>
        <item x="15"/>
        <item x="28"/>
        <item x="33"/>
        <item x="21"/>
        <item x="16"/>
        <item x="34"/>
        <item x="35"/>
        <item h="1" x="18"/>
        <item t="default"/>
      </items>
    </pivotField>
    <pivotField showAll="0"/>
    <pivotField showAll="0"/>
    <pivotField showAll="0"/>
  </pivotFields>
  <rowFields count="1">
    <field x="0"/>
  </rowFields>
  <rowItems count="4">
    <i>
      <x/>
    </i>
    <i>
      <x v="2"/>
    </i>
    <i>
      <x v="3"/>
    </i>
    <i t="grand">
      <x/>
    </i>
  </rowItems>
  <colItems count="1">
    <i/>
  </colItems>
  <pageFields count="1">
    <pageField fld="12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5F4524-C9D8-44F5-A5E9-D47419C4EFC0}" name="TablaDinámica6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25:E33" firstHeaderRow="1" firstDataRow="2" firstDataCol="1" rowPageCount="1" colPageCount="1"/>
  <pivotFields count="18">
    <pivotField axis="axisCol" showAll="0">
      <items count="6">
        <item x="0"/>
        <item x="4"/>
        <item x="1"/>
        <item x="2"/>
        <item x="3"/>
        <item t="default"/>
      </items>
    </pivotField>
    <pivotField dataField="1" showAll="0"/>
    <pivotField showAll="0"/>
    <pivotField multipleItemSelectionAllowed="1" showAll="0"/>
    <pivotField numFmtId="14" showAll="0"/>
    <pivotField showAll="0"/>
    <pivotField axis="axisRow" showAll="0">
      <items count="12">
        <item x="4"/>
        <item x="6"/>
        <item x="10"/>
        <item x="9"/>
        <item x="7"/>
        <item x="1"/>
        <item x="2"/>
        <item x="3"/>
        <item x="5"/>
        <item x="0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2">
        <item h="1" x="0"/>
        <item h="1" x="2"/>
        <item h="1" x="7"/>
        <item h="1" x="3"/>
        <item h="1" x="6"/>
        <item h="1" x="11"/>
        <item h="1" x="4"/>
        <item h="1" x="10"/>
        <item h="1" x="14"/>
        <item h="1" x="8"/>
        <item h="1" x="17"/>
        <item h="1" x="1"/>
        <item h="1" x="20"/>
        <item h="1" x="5"/>
        <item h="1" x="24"/>
        <item h="1" x="25"/>
        <item h="1" x="26"/>
        <item h="1" x="35"/>
        <item h="1" x="12"/>
        <item h="1" x="27"/>
        <item h="1" x="29"/>
        <item x="9"/>
        <item x="32"/>
        <item x="31"/>
        <item x="13"/>
        <item x="19"/>
        <item x="34"/>
        <item x="28"/>
        <item x="33"/>
        <item x="15"/>
        <item x="30"/>
        <item x="36"/>
        <item x="22"/>
        <item x="16"/>
        <item x="37"/>
        <item x="39"/>
        <item x="40"/>
        <item x="23"/>
        <item x="18"/>
        <item h="1" x="21"/>
        <item h="1" x="38"/>
        <item t="default"/>
      </items>
    </pivotField>
    <pivotField showAll="0"/>
    <pivotField showAll="0"/>
    <pivotField showAll="0"/>
  </pivotFields>
  <rowFields count="1">
    <field x="6"/>
  </rowFields>
  <rowItems count="7">
    <i>
      <x v="1"/>
    </i>
    <i>
      <x v="2"/>
    </i>
    <i>
      <x v="3"/>
    </i>
    <i>
      <x v="4"/>
    </i>
    <i>
      <x v="5"/>
    </i>
    <i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14" hier="-1"/>
  </pageFields>
  <dataFields count="1">
    <dataField name="Cuenta de Causa" fld="1" subtotal="count" baseField="0" baseItem="0"/>
  </dataFields>
  <formats count="1">
    <format dxfId="0">
      <pivotArea collapsedLevelsAreSubtotals="1" fieldPosition="0">
        <references count="1">
          <reference field="0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548495-A37E-4B97-870B-285A2CACAEC0}" name="TablaDinámica4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14:C18" firstHeaderRow="1" firstDataRow="2" firstDataCol="1" rowPageCount="1" colPageCount="1"/>
  <pivotFields count="18">
    <pivotField axis="axisRow" showAll="0">
      <items count="6">
        <item x="0"/>
        <item x="4"/>
        <item x="1"/>
        <item x="2"/>
        <item x="3"/>
        <item t="default"/>
      </items>
    </pivotField>
    <pivotField dataField="1" showAll="0"/>
    <pivotField showAll="0"/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numFmtId="14" showAll="0"/>
    <pivotField axis="axisCol" showAll="0">
      <items count="8">
        <item h="1" x="3"/>
        <item x="4"/>
        <item h="1" x="1"/>
        <item h="1" x="5"/>
        <item h="1" x="2"/>
        <item h="1" x="0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2"/>
    </i>
    <i t="grand">
      <x/>
    </i>
  </rowItems>
  <colFields count="1">
    <field x="5"/>
  </colFields>
  <colItems count="2">
    <i>
      <x v="1"/>
    </i>
    <i t="grand">
      <x/>
    </i>
  </colItems>
  <pageFields count="1">
    <pageField fld="3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B16D13-AB7A-4A9C-B567-9E281E6EE81A}" name="TablaDinámica3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8" firstHeaderRow="1" firstDataRow="1" firstDataCol="1" rowPageCount="1" colPageCount="1"/>
  <pivotFields count="18">
    <pivotField axis="axisRow" showAll="0">
      <items count="6">
        <item x="0"/>
        <item x="4"/>
        <item x="1"/>
        <item x="2"/>
        <item x="3"/>
        <item t="default"/>
      </items>
    </pivotField>
    <pivotField dataField="1" showAll="0"/>
    <pivotField showAll="0"/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3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8D0E5D-C608-4DDF-96AC-013E715F1478}" name="TablaDinámica16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E6:F9" firstHeaderRow="1" firstDataRow="1" firstDataCol="1" rowPageCount="1" colPageCount="1"/>
  <pivotFields count="16">
    <pivotField axis="axisRow" showAll="0">
      <items count="6">
        <item x="0"/>
        <item m="1" x="4"/>
        <item x="3"/>
        <item x="1"/>
        <item x="2"/>
        <item t="default"/>
      </items>
    </pivotField>
    <pivotField dataField="1" showAll="0"/>
    <pivotField showAll="0"/>
    <pivotField axis="axisPage" numFmtId="14" multipleItemSelectionAllowed="1" showAll="0">
      <items count="5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1"/>
        <item h="1" x="32"/>
        <item h="1" x="33"/>
        <item h="1" x="35"/>
        <item h="1" x="34"/>
        <item h="1" x="36"/>
        <item h="1" x="37"/>
        <item h="1" x="38"/>
        <item h="1" x="40"/>
        <item h="1" x="39"/>
        <item h="1" x="28"/>
        <item h="1" x="41"/>
        <item h="1" x="42"/>
        <item h="1" x="43"/>
        <item h="1" x="44"/>
        <item h="1" x="46"/>
        <item h="1" x="47"/>
        <item h="1" x="48"/>
        <item h="1" x="49"/>
        <item h="1" x="51"/>
        <item h="1" x="50"/>
        <item h="1" x="52"/>
        <item h="1" x="4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4"/>
    </i>
    <i t="grand">
      <x/>
    </i>
  </rowItems>
  <colItems count="1">
    <i/>
  </colItems>
  <pageFields count="1">
    <pageField fld="3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BDD502-2EC9-4F4F-8A2E-9C76C810A47C}" name="TablaDinámica14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16:B22" firstHeaderRow="1" firstDataRow="1" firstDataCol="1" rowPageCount="1" colPageCount="1"/>
  <pivotFields count="15">
    <pivotField showAll="0"/>
    <pivotField dataField="1" showAll="0"/>
    <pivotField showAll="0"/>
    <pivotField numFmtId="14" multipleItemSelectionAllowed="1" showAll="0"/>
    <pivotField showAll="0"/>
    <pivotField axis="axisRow" showAll="0">
      <items count="13">
        <item h="1" x="10"/>
        <item x="3"/>
        <item x="2"/>
        <item x="8"/>
        <item x="5"/>
        <item x="7"/>
        <item x="6"/>
        <item m="1" x="11"/>
        <item x="9"/>
        <item x="0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48">
        <item h="1" x="5"/>
        <item h="1" x="1"/>
        <item h="1" x="3"/>
        <item h="1" x="10"/>
        <item h="1" x="4"/>
        <item h="1" x="2"/>
        <item h="1" x="9"/>
        <item h="1" x="0"/>
        <item h="1" x="17"/>
        <item h="1" x="7"/>
        <item h="1" x="18"/>
        <item h="1" x="23"/>
        <item h="1" x="16"/>
        <item h="1" x="25"/>
        <item x="19"/>
        <item x="26"/>
        <item x="24"/>
        <item x="27"/>
        <item x="11"/>
        <item x="22"/>
        <item x="31"/>
        <item x="8"/>
        <item x="21"/>
        <item x="33"/>
        <item h="1" x="35"/>
        <item h="1" x="13"/>
        <item h="1" x="38"/>
        <item h="1" x="28"/>
        <item h="1" x="40"/>
        <item h="1" x="36"/>
        <item h="1" x="32"/>
        <item h="1" x="37"/>
        <item h="1" x="34"/>
        <item h="1" x="6"/>
        <item h="1" x="42"/>
        <item h="1" x="43"/>
        <item h="1" x="20"/>
        <item h="1" x="39"/>
        <item h="1" x="45"/>
        <item h="1" x="15"/>
        <item h="1" x="44"/>
        <item h="1" x="30"/>
        <item h="1" x="46"/>
        <item h="1" x="41"/>
        <item h="1" x="29"/>
        <item h="1" x="14"/>
        <item h="1" x="12"/>
        <item t="default"/>
      </items>
    </pivotField>
    <pivotField showAll="0"/>
    <pivotField showAll="0"/>
    <pivotField showAll="0"/>
  </pivotFields>
  <rowFields count="1">
    <field x="5"/>
  </rowFields>
  <rowItems count="6">
    <i>
      <x v="3"/>
    </i>
    <i>
      <x v="4"/>
    </i>
    <i>
      <x v="6"/>
    </i>
    <i>
      <x v="8"/>
    </i>
    <i>
      <x v="9"/>
    </i>
    <i t="grand">
      <x/>
    </i>
  </rowItems>
  <colItems count="1">
    <i/>
  </colItems>
  <pageFields count="1">
    <pageField fld="11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F2BA70-E3A7-4AB3-95CB-EA36CB8892A1}" name="TablaDinámica13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6:B10" firstHeaderRow="1" firstDataRow="1" firstDataCol="1" rowPageCount="1" colPageCount="1"/>
  <pivotFields count="15">
    <pivotField axis="axisRow" showAll="0">
      <items count="4">
        <item x="0"/>
        <item x="1"/>
        <item x="2"/>
        <item t="default"/>
      </items>
    </pivotField>
    <pivotField dataField="1" showAll="0"/>
    <pivotField showAll="0"/>
    <pivotField axis="axisPage" numFmtId="14" multipleItemSelectionAllowed="1" showAll="0">
      <items count="7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h="1" x="51"/>
        <item h="1" x="52"/>
        <item h="1" x="59"/>
        <item h="1" x="53"/>
        <item h="1" x="54"/>
        <item h="1" x="55"/>
        <item h="1" x="56"/>
        <item h="1" x="60"/>
        <item h="1" x="57"/>
        <item h="1" x="58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2"/>
        <item h="1" x="73"/>
        <item h="1" x="71"/>
        <item h="1" x="74"/>
        <item h="1" x="75"/>
        <item h="1" x="76"/>
        <item h="1" x="7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3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734EA8-3919-4026-802D-5F2DA09D80E5}" name="TablaDinámica9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7:B50" firstHeaderRow="1" firstDataRow="1" firstDataCol="1"/>
  <pivotFields count="15">
    <pivotField showAll="0"/>
    <pivotField dataField="1" showAll="0"/>
    <pivotField showAll="0"/>
    <pivotField numFmtId="14" multipleItemSelectionAllowed="1" showAll="0"/>
    <pivotField showAll="0"/>
    <pivotField axis="axisRow" showAll="0">
      <items count="13">
        <item x="3"/>
        <item x="2"/>
        <item x="8"/>
        <item x="5"/>
        <item x="7"/>
        <item x="6"/>
        <item x="11"/>
        <item x="9"/>
        <item x="0"/>
        <item x="4"/>
        <item x="1"/>
        <item x="10"/>
        <item t="default"/>
      </items>
    </pivotField>
    <pivotField showAll="0"/>
    <pivotField showAll="0"/>
    <pivotField showAll="0"/>
    <pivotField showAll="0"/>
    <pivotField showAll="0"/>
    <pivotField multipleItemSelectionAllowed="1" showAll="0"/>
    <pivotField showAll="0"/>
    <pivotField showAll="0"/>
    <pivotField showAll="0"/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112920-87BF-4830-9DBF-D4A9D510FF3A}" name="TablaDinámica18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E16:F19" firstHeaderRow="1" firstDataRow="1" firstDataCol="1" rowPageCount="1" colPageCount="1"/>
  <pivotFields count="16">
    <pivotField axis="axisRow" showAll="0">
      <items count="6">
        <item x="0"/>
        <item m="1" x="4"/>
        <item x="3"/>
        <item x="1"/>
        <item x="2"/>
        <item t="default"/>
      </items>
    </pivotField>
    <pivotField dataField="1" showAll="0"/>
    <pivotField showAll="0"/>
    <pivotField numFmtId="14" multipleItemSelectionAllowe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7">
        <item h="1" x="0"/>
        <item h="1" x="2"/>
        <item h="1" x="7"/>
        <item h="1" x="3"/>
        <item h="1" x="6"/>
        <item h="1" x="11"/>
        <item h="1" x="4"/>
        <item x="10"/>
        <item x="14"/>
        <item x="8"/>
        <item x="17"/>
        <item x="1"/>
        <item x="20"/>
        <item x="5"/>
        <item x="22"/>
        <item x="23"/>
        <item x="24"/>
        <item x="12"/>
        <item h="1" x="25"/>
        <item h="1" x="27"/>
        <item h="1" x="9"/>
        <item h="1" x="30"/>
        <item h="1" x="29"/>
        <item h="1" x="13"/>
        <item h="1" x="19"/>
        <item h="1" x="32"/>
        <item h="1" x="26"/>
        <item h="1" x="31"/>
        <item h="1" x="15"/>
        <item h="1" x="28"/>
        <item h="1" x="33"/>
        <item h="1" x="21"/>
        <item h="1" x="16"/>
        <item h="1" x="34"/>
        <item h="1" x="35"/>
        <item h="1" x="18"/>
        <item t="default"/>
      </items>
    </pivotField>
    <pivotField showAll="0"/>
    <pivotField showAll="0"/>
    <pivotField showAll="0"/>
  </pivotFields>
  <rowFields count="1">
    <field x="0"/>
  </rowFields>
  <rowItems count="3">
    <i>
      <x/>
    </i>
    <i>
      <x v="4"/>
    </i>
    <i t="grand">
      <x/>
    </i>
  </rowItems>
  <colItems count="1">
    <i/>
  </colItems>
  <pageFields count="1">
    <pageField fld="12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0819EC-6FB6-4C4E-8061-8DF05B5664E9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J12:M14" firstHeaderRow="1" firstDataRow="2" firstDataCol="1" rowPageCount="1" colPageCount="1"/>
  <pivotFields count="16">
    <pivotField axis="axisCol" showAll="0">
      <items count="4">
        <item x="0"/>
        <item x="1"/>
        <item x="2"/>
        <item t="default"/>
      </items>
    </pivotField>
    <pivotField dataField="1" showAll="0"/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numFmtId="14" multipleItemSelectionAllowe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0"/>
  </colFields>
  <colItems count="3">
    <i>
      <x/>
    </i>
    <i>
      <x v="2"/>
    </i>
    <i t="grand">
      <x/>
    </i>
  </colItems>
  <pageFields count="1">
    <pageField fld="2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53AFB6-021D-4661-A9E1-33D24655F441}" name="TablaDinámica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V11:AC13" firstHeaderRow="1" firstDataRow="2" firstDataCol="1" rowPageCount="1" colPageCount="1"/>
  <pivotFields count="16">
    <pivotField showAll="0">
      <items count="4">
        <item x="0"/>
        <item x="1"/>
        <item x="2"/>
        <item t="default"/>
      </items>
    </pivotField>
    <pivotField dataField="1" showAll="0"/>
    <pivotField showAll="0"/>
    <pivotField numFmtId="14" showAll="0"/>
    <pivotField showAll="0"/>
    <pivotField axis="axisCol" showAll="0">
      <items count="10">
        <item x="5"/>
        <item x="7"/>
        <item x="8"/>
        <item x="1"/>
        <item x="2"/>
        <item x="3"/>
        <item x="6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3">
        <item h="1" x="0"/>
        <item h="1" x="2"/>
        <item h="1" x="7"/>
        <item h="1" x="3"/>
        <item h="1" x="6"/>
        <item h="1" x="11"/>
        <item x="4"/>
        <item x="10"/>
        <item x="13"/>
        <item x="8"/>
        <item x="14"/>
        <item x="1"/>
        <item x="15"/>
        <item x="5"/>
        <item x="16"/>
        <item x="17"/>
        <item x="18"/>
        <item x="19"/>
        <item x="12"/>
        <item x="20"/>
        <item x="21"/>
        <item h="1" x="9"/>
        <item t="default"/>
      </items>
    </pivotField>
    <pivotField showAll="0"/>
    <pivotField showAll="0"/>
    <pivotField showAll="0"/>
  </pivotFields>
  <rowItems count="1">
    <i/>
  </rowItems>
  <colFields count="1">
    <field x="5"/>
  </colFields>
  <colItems count="7">
    <i>
      <x v="1"/>
    </i>
    <i>
      <x v="2"/>
    </i>
    <i>
      <x v="3"/>
    </i>
    <i>
      <x v="5"/>
    </i>
    <i>
      <x v="6"/>
    </i>
    <i>
      <x v="7"/>
    </i>
    <i t="grand">
      <x/>
    </i>
  </colItems>
  <pageFields count="1">
    <pageField fld="12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6F4043-3644-4A3F-84C6-AEEB6AD20869}" name="TablaDiná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J4:N6" firstHeaderRow="1" firstDataRow="2" firstDataCol="1" rowPageCount="1" colPageCount="1"/>
  <pivotFields count="16">
    <pivotField axis="axisCol" showAll="0">
      <items count="4">
        <item x="0"/>
        <item x="1"/>
        <item x="2"/>
        <item t="default"/>
      </items>
    </pivotField>
    <pivotField dataField="1" showAll="0"/>
    <pivotField axis="axisPage" multipleItemSelectionAllowed="1" showAll="0">
      <items count="7">
        <item h="1" x="0"/>
        <item h="1" x="1"/>
        <item h="1" x="2"/>
        <item h="1" x="3"/>
        <item h="1" x="4"/>
        <item x="5"/>
        <item t="default"/>
      </items>
    </pivotField>
    <pivotField numFmtId="14" multipleItemSelectionAllowe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2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28647A-8435-449C-AB61-B64DB1B8A23C}" name="TablaDinámica5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P4:T6" firstHeaderRow="1" firstDataRow="2" firstDataCol="1" rowPageCount="1" colPageCount="1"/>
  <pivotFields count="16">
    <pivotField axis="axisCol" showAll="0">
      <items count="4">
        <item x="0"/>
        <item x="1"/>
        <item x="2"/>
        <item t="default"/>
      </items>
    </pivotField>
    <pivotField dataField="1" showAll="0"/>
    <pivotField showAll="0"/>
    <pivotField numFmtId="14" showAll="0"/>
    <pivotField axis="axisPage" multipleItemSelectionAllowed="1" showAll="0">
      <items count="8">
        <item h="1" x="1"/>
        <item x="5"/>
        <item h="1" x="4"/>
        <item h="1" x="6"/>
        <item h="1" x="2"/>
        <item h="1"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4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90420E-7642-4314-BF75-09E65C076B4F}" name="TablaDinámica6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V4:AC6" firstHeaderRow="1" firstDataRow="2" firstDataCol="1" rowPageCount="1" colPageCount="1"/>
  <pivotFields count="16">
    <pivotField showAll="0"/>
    <pivotField dataField="1" showAll="0"/>
    <pivotField showAll="0"/>
    <pivotField numFmtId="14" showAll="0"/>
    <pivotField multipleItemSelectionAllowed="1" showAll="0"/>
    <pivotField axis="axisCol" showAll="0">
      <items count="9">
        <item x="6"/>
        <item x="3"/>
        <item x="4"/>
        <item x="0"/>
        <item x="1"/>
        <item x="2"/>
        <item x="5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9">
        <item h="1" x="5"/>
        <item h="1" x="1"/>
        <item h="1" x="3"/>
        <item h="1" x="10"/>
        <item h="1" x="4"/>
        <item h="1" x="2"/>
        <item h="1" x="9"/>
        <item h="1" x="0"/>
        <item h="1" x="14"/>
        <item x="7"/>
        <item x="15"/>
        <item x="19"/>
        <item x="13"/>
        <item x="21"/>
        <item x="16"/>
        <item x="22"/>
        <item x="20"/>
        <item x="23"/>
        <item x="11"/>
        <item x="18"/>
        <item x="24"/>
        <item x="8"/>
        <item x="17"/>
        <item x="25"/>
        <item x="26"/>
        <item x="12"/>
        <item x="27"/>
        <item h="1" x="6"/>
        <item t="default"/>
      </items>
    </pivotField>
    <pivotField showAll="0"/>
    <pivotField showAll="0"/>
    <pivotField showAll="0"/>
  </pivotFields>
  <rowItems count="1">
    <i/>
  </rowItems>
  <colFields count="1">
    <field x="5"/>
  </colFields>
  <colItems count="7">
    <i>
      <x/>
    </i>
    <i>
      <x v="1"/>
    </i>
    <i>
      <x v="2"/>
    </i>
    <i>
      <x v="3"/>
    </i>
    <i>
      <x v="6"/>
    </i>
    <i>
      <x v="7"/>
    </i>
    <i t="grand">
      <x/>
    </i>
  </colItems>
  <pageFields count="1">
    <pageField fld="12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D3872B-2A09-4006-ADC2-BB6BAD75C9F5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P11:S13" firstHeaderRow="1" firstDataRow="2" firstDataCol="1" rowPageCount="1" colPageCount="1"/>
  <pivotFields count="16">
    <pivotField axis="axisCol" showAll="0">
      <items count="4">
        <item x="0"/>
        <item x="1"/>
        <item x="2"/>
        <item t="default"/>
      </items>
    </pivotField>
    <pivotField dataField="1" showAll="0"/>
    <pivotField showAll="0"/>
    <pivotField numFmtId="14" showAll="0"/>
    <pivotField axis="axisPage" multipleItemSelectionAllowed="1" showAll="0">
      <items count="8">
        <item h="1" x="3"/>
        <item x="4"/>
        <item h="1" x="1"/>
        <item h="1" m="1" x="5"/>
        <item h="1" x="2"/>
        <item h="1" x="0"/>
        <item h="1" m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0"/>
  </colFields>
  <colItems count="3">
    <i>
      <x/>
    </i>
    <i>
      <x v="2"/>
    </i>
    <i t="grand">
      <x/>
    </i>
  </colItems>
  <pageFields count="1">
    <pageField fld="4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607EA-3C7B-4893-81FC-DA375D484970}" name="TablaDinámica8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D15:G19" firstHeaderRow="1" firstDataRow="2" firstDataCol="1" rowPageCount="1" colPageCount="1"/>
  <pivotFields count="15">
    <pivotField axis="axisPage" showAll="0">
      <items count="5">
        <item x="0"/>
        <item x="3"/>
        <item x="1"/>
        <item x="2"/>
        <item t="default"/>
      </items>
    </pivotField>
    <pivotField dataField="1" showAll="0"/>
    <pivotField showAll="0"/>
    <pivotField numFmtId="14" multipleItemSelectionAllowed="1" showAll="0"/>
    <pivotField showAll="0"/>
    <pivotField axis="axisRow" showAll="0">
      <items count="13">
        <item h="1" x="3"/>
        <item h="1" x="2"/>
        <item x="8"/>
        <item h="1" x="5"/>
        <item h="1" x="7"/>
        <item h="1" x="6"/>
        <item h="1" x="11"/>
        <item h="1" x="9"/>
        <item x="0"/>
        <item h="1" x="4"/>
        <item h="1" x="1"/>
        <item h="1" x="10"/>
        <item t="default"/>
      </items>
    </pivotField>
    <pivotField showAll="0"/>
    <pivotField showAll="0"/>
    <pivotField showAll="0"/>
    <pivotField showAll="0"/>
    <pivotField showAll="0"/>
    <pivotField axis="axisCol" multipleItemSelectionAllowed="1" showAll="0">
      <items count="50">
        <item h="1" x="5"/>
        <item h="1" x="1"/>
        <item h="1" x="3"/>
        <item h="1" x="10"/>
        <item h="1" x="4"/>
        <item h="1" x="2"/>
        <item h="1" x="9"/>
        <item h="1" x="0"/>
        <item h="1" x="17"/>
        <item h="1" x="7"/>
        <item h="1" x="18"/>
        <item h="1" x="23"/>
        <item h="1" x="16"/>
        <item h="1" x="25"/>
        <item h="1" x="19"/>
        <item h="1" x="26"/>
        <item h="1" x="24"/>
        <item h="1" x="27"/>
        <item h="1" x="11"/>
        <item h="1" x="22"/>
        <item h="1" x="31"/>
        <item h="1" x="8"/>
        <item h="1" x="21"/>
        <item h="1" x="33"/>
        <item h="1" x="35"/>
        <item h="1" x="13"/>
        <item h="1" x="38"/>
        <item h="1" x="28"/>
        <item h="1" x="40"/>
        <item h="1" x="36"/>
        <item h="1" x="32"/>
        <item h="1" x="37"/>
        <item h="1" x="34"/>
        <item m="1" x="48"/>
        <item x="6"/>
        <item x="42"/>
        <item x="43"/>
        <item x="39"/>
        <item x="45"/>
        <item x="15"/>
        <item x="30"/>
        <item x="46"/>
        <item x="41"/>
        <item x="29"/>
        <item h="1" x="12"/>
        <item h="1" x="44"/>
        <item h="1" m="1" x="47"/>
        <item h="1" x="14"/>
        <item h="1" x="20"/>
        <item t="default"/>
      </items>
    </pivotField>
    <pivotField showAll="0"/>
    <pivotField showAll="0"/>
    <pivotField showAll="0"/>
  </pivotFields>
  <rowFields count="1">
    <field x="5"/>
  </rowFields>
  <rowItems count="3">
    <i>
      <x v="2"/>
    </i>
    <i>
      <x v="8"/>
    </i>
    <i t="grand">
      <x/>
    </i>
  </rowItems>
  <colFields count="1">
    <field x="11"/>
  </colFields>
  <colItems count="3">
    <i>
      <x v="34"/>
    </i>
    <i>
      <x v="43"/>
    </i>
    <i t="grand">
      <x/>
    </i>
  </colItems>
  <pageFields count="1">
    <pageField fld="0" hier="-1"/>
  </pageFields>
  <dataFields count="1">
    <dataField name="Cuenta de Causa" fld="1" subtotal="count" baseField="0" baseItem="0"/>
  </dataFields>
  <formats count="2">
    <format dxfId="12">
      <pivotArea collapsedLevelsAreSubtotals="1" fieldPosition="0">
        <references count="1">
          <reference field="5" count="1">
            <x v="2"/>
          </reference>
        </references>
      </pivotArea>
    </format>
    <format dxfId="11">
      <pivotArea collapsedLevelsAreSubtotals="1" fieldPosition="0">
        <references count="1">
          <reference field="5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1D69F8-BAC4-440C-888A-9793900C6398}" name="TablaDinámica3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26:B34" firstHeaderRow="1" firstDataRow="1" firstDataCol="1"/>
  <pivotFields count="15">
    <pivotField showAll="0"/>
    <pivotField dataField="1" showAll="0"/>
    <pivotField axis="axisRow" showAll="0">
      <items count="8">
        <item x="0"/>
        <item x="1"/>
        <item x="2"/>
        <item x="3"/>
        <item x="4"/>
        <item x="6"/>
        <item x="5"/>
        <item t="default"/>
      </items>
    </pivotField>
    <pivotField numFmtId="14" multipleItemSelectionAllowed="1"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49C110-5DAF-4EEB-B9D1-E785CEB568A9}" name="TablaDinámica7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D14:J19" firstHeaderRow="1" firstDataRow="2" firstDataCol="1"/>
  <pivotFields count="16">
    <pivotField showAll="0"/>
    <pivotField dataField="1" showAll="0"/>
    <pivotField showAll="0"/>
    <pivotField numFmtId="14" multipleItemSelectionAllowed="1" showAll="0"/>
    <pivotField showAll="0"/>
    <pivotField axis="axisRow" showAll="0">
      <items count="12">
        <item h="1" x="4"/>
        <item x="7"/>
        <item h="1" x="10"/>
        <item h="1" x="9"/>
        <item h="1" x="8"/>
        <item x="1"/>
        <item h="1" x="2"/>
        <item h="1" x="3"/>
        <item h="1" x="5"/>
        <item x="0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axis="axisCol" multipleItemSelectionAllowed="1" showAll="0">
      <items count="35">
        <item h="1" x="0"/>
        <item h="1" x="2"/>
        <item h="1" x="7"/>
        <item h="1" x="3"/>
        <item h="1" x="6"/>
        <item h="1" x="11"/>
        <item h="1" x="4"/>
        <item h="1" x="10"/>
        <item h="1" x="14"/>
        <item h="1" x="8"/>
        <item h="1" x="17"/>
        <item h="1" x="1"/>
        <item h="1" x="19"/>
        <item h="1" x="5"/>
        <item h="1" x="21"/>
        <item h="1" x="22"/>
        <item h="1" x="23"/>
        <item h="1" m="1" x="33"/>
        <item h="1" x="12"/>
        <item h="1" x="24"/>
        <item h="1" x="26"/>
        <item h="1" x="9"/>
        <item x="29"/>
        <item x="28"/>
        <item x="13"/>
        <item x="18"/>
        <item x="31"/>
        <item x="25"/>
        <item x="30"/>
        <item x="15"/>
        <item x="27"/>
        <item x="32"/>
        <item x="20"/>
        <item h="1" x="16"/>
        <item t="default"/>
      </items>
    </pivotField>
    <pivotField showAll="0"/>
    <pivotField showAll="0"/>
    <pivotField showAll="0"/>
  </pivotFields>
  <rowFields count="1">
    <field x="5"/>
  </rowFields>
  <rowItems count="4">
    <i>
      <x v="1"/>
    </i>
    <i>
      <x v="5"/>
    </i>
    <i>
      <x v="9"/>
    </i>
    <i t="grand">
      <x/>
    </i>
  </rowItems>
  <colFields count="1">
    <field x="12"/>
  </colFields>
  <colItems count="6">
    <i>
      <x v="22"/>
    </i>
    <i>
      <x v="24"/>
    </i>
    <i>
      <x v="25"/>
    </i>
    <i>
      <x v="29"/>
    </i>
    <i>
      <x v="32"/>
    </i>
    <i t="grand">
      <x/>
    </i>
  </colItem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0F2B32-9D1A-4A90-A808-246575BDE176}" name="TablaDinámica10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5:B39" firstHeaderRow="1" firstDataRow="1" firstDataCol="1" rowPageCount="1" colPageCount="1"/>
  <pivotFields count="16">
    <pivotField axis="axisRow" showAll="0">
      <items count="5">
        <item x="0"/>
        <item x="3"/>
        <item x="1"/>
        <item x="2"/>
        <item t="default"/>
      </items>
    </pivotField>
    <pivotField dataField="1" showAll="0"/>
    <pivotField showAll="0"/>
    <pivotField numFmtId="14" multipleItemSelectionAllowed="1" showAll="0"/>
    <pivotField axis="axisPage" multipleItemSelectionAllowed="1" showAll="0">
      <items count="6">
        <item h="1" x="2"/>
        <item h="1" x="4"/>
        <item h="1" x="1"/>
        <item x="3"/>
        <item h="1" x="0"/>
        <item t="default"/>
      </items>
    </pivotField>
    <pivotField axis="axisRow" showAll="0">
      <items count="12">
        <item x="4"/>
        <item x="7"/>
        <item x="10"/>
        <item x="9"/>
        <item x="8"/>
        <item x="1"/>
        <item x="2"/>
        <item x="3"/>
        <item x="5"/>
        <item x="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multipleItemSelectionAllowed="1" showAll="0"/>
    <pivotField showAll="0"/>
    <pivotField showAll="0"/>
    <pivotField showAll="0"/>
  </pivotFields>
  <rowFields count="2">
    <field x="0"/>
    <field x="5"/>
  </rowFields>
  <rowItems count="4">
    <i>
      <x/>
    </i>
    <i r="1">
      <x v="4"/>
    </i>
    <i r="1">
      <x v="9"/>
    </i>
    <i t="grand">
      <x/>
    </i>
  </rowItems>
  <colItems count="1">
    <i/>
  </colItems>
  <pageFields count="1">
    <pageField fld="4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439F41-5670-4979-9844-47A9188A8D85}" name="TablaDinámica4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8" firstHeaderRow="1" firstDataRow="1" firstDataCol="1" rowPageCount="1" colPageCount="1"/>
  <pivotFields count="16">
    <pivotField axis="axisRow" showAll="0">
      <items count="5">
        <item x="0"/>
        <item x="3"/>
        <item x="1"/>
        <item x="2"/>
        <item t="default"/>
      </items>
    </pivotField>
    <pivotField dataField="1" showAll="0"/>
    <pivotField showAll="0"/>
    <pivotField axis="axisPage" numFmtId="14" multipleItemSelectionAllowed="1" showAll="0">
      <items count="5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m="1" x="51"/>
        <item h="1" x="29"/>
        <item h="1" x="30"/>
        <item h="1" x="31"/>
        <item h="1" x="32"/>
        <item h="1" x="33"/>
        <item h="1" x="35"/>
        <item h="1" x="34"/>
        <item h="1" x="36"/>
        <item h="1" x="37"/>
        <item h="1" x="38"/>
        <item h="1" x="40"/>
        <item h="1" x="39"/>
        <item x="28"/>
        <item x="41"/>
        <item x="42"/>
        <item x="43"/>
        <item x="44"/>
        <item x="45"/>
        <item x="46"/>
        <item x="47"/>
        <item x="48"/>
        <item x="50"/>
        <item h="1" x="4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3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5B826A-FCC8-4963-A8A0-D3B401D6DFA3}" name="TablaDinámica5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14:B21" firstHeaderRow="1" firstDataRow="1" firstDataCol="1" rowPageCount="1" colPageCount="1"/>
  <pivotFields count="16">
    <pivotField showAll="0"/>
    <pivotField dataField="1" showAll="0"/>
    <pivotField showAll="0"/>
    <pivotField numFmtId="14" multipleItemSelectionAllowed="1" showAll="0"/>
    <pivotField showAll="0"/>
    <pivotField axis="axisRow" showAll="0">
      <items count="12">
        <item x="4"/>
        <item x="7"/>
        <item x="10"/>
        <item x="9"/>
        <item x="8"/>
        <item x="1"/>
        <item x="2"/>
        <item x="3"/>
        <item x="5"/>
        <item x="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5">
        <item h="1" x="0"/>
        <item h="1" x="2"/>
        <item h="1" x="7"/>
        <item h="1" x="3"/>
        <item h="1" x="6"/>
        <item h="1" x="11"/>
        <item h="1" x="4"/>
        <item h="1" x="10"/>
        <item h="1" x="14"/>
        <item h="1" x="8"/>
        <item h="1" x="17"/>
        <item h="1" x="1"/>
        <item h="1" x="19"/>
        <item h="1" x="5"/>
        <item h="1" x="21"/>
        <item h="1" x="22"/>
        <item h="1" x="23"/>
        <item h="1" m="1" x="33"/>
        <item h="1" x="12"/>
        <item h="1" x="24"/>
        <item h="1" x="26"/>
        <item h="1" x="9"/>
        <item x="29"/>
        <item x="28"/>
        <item x="13"/>
        <item x="18"/>
        <item x="31"/>
        <item x="25"/>
        <item x="30"/>
        <item x="15"/>
        <item x="27"/>
        <item x="32"/>
        <item x="20"/>
        <item h="1" x="16"/>
        <item t="default"/>
      </items>
    </pivotField>
    <pivotField showAll="0"/>
    <pivotField showAll="0"/>
    <pivotField showAll="0"/>
  </pivotFields>
  <rowFields count="1">
    <field x="5"/>
  </rowFields>
  <rowItems count="7">
    <i>
      <x v="1"/>
    </i>
    <i>
      <x v="2"/>
    </i>
    <i>
      <x v="3"/>
    </i>
    <i>
      <x v="4"/>
    </i>
    <i>
      <x v="5"/>
    </i>
    <i>
      <x v="9"/>
    </i>
    <i t="grand">
      <x/>
    </i>
  </rowItems>
  <colItems count="1">
    <i/>
  </colItems>
  <pageFields count="1">
    <pageField fld="12" hier="-1"/>
  </pageFields>
  <dataFields count="1">
    <dataField name="Cuenta de Caus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38BE1D-E908-4052-B853-9D0AE0AFE19C}" name="Tabla3" displayName="Tabla3" ref="A1:S2" totalsRowShown="0">
  <autoFilter ref="A1:S2" xr:uid="{2A38BE1D-E908-4052-B853-9D0AE0AFE19C}"/>
  <tableColumns count="19">
    <tableColumn id="1" xr3:uid="{2FA5B377-44F1-47AF-9753-5B706513BB73}" name="Tipo"/>
    <tableColumn id="2" xr3:uid="{EB4FBABB-B17D-4A49-834E-88512BD8A837}" name="Causa"/>
    <tableColumn id="3" xr3:uid="{0C04270F-DC82-4312-8752-69350C078F3F}" name="Reingreso"/>
    <tableColumn id="4" xr3:uid="{B4EAD9D7-42C3-41AC-B1E6-720B544372CF}" name="Año Ingreso"/>
    <tableColumn id="5" xr3:uid="{7F2FDFFB-97C2-4DAB-A2CA-9299D5FF1715}" name="Fecha ingreso" dataDxfId="7"/>
    <tableColumn id="6" xr3:uid="{EE8C2D16-1ADE-475A-BC1D-9800F1EDF315}" name="Estado al 30 ABR 2022"/>
    <tableColumn id="7" xr3:uid="{B0CFADA5-78D6-4C80-BED4-618F7E57C553}" name="Motivo fin TDLC"/>
    <tableColumn id="8" xr3:uid="{1D3DB5A4-7093-4D18-A7CF-243BC8905AAC}" name="N° Res/Informe"/>
    <tableColumn id="9" xr3:uid="{F3C9275D-7C8A-4E65-81F8-6823752928E4}" name="Exhibición documentos"/>
    <tableColumn id="10" xr3:uid="{0241F1C4-894F-4B6D-9B86-3415B3C14CEF}" name="Auto de Prueba"/>
    <tableColumn id="11" xr3:uid="{7F267D91-81B0-4140-983A-47FB776AE053}" name="Suspendida por Covid"/>
    <tableColumn id="12" xr3:uid="{094859D7-2F19-49E2-B43C-AFF431034944}" name="Audiencia o Vista"/>
    <tableColumn id="13" xr3:uid="{6A053341-557B-4AAD-85EC-935FE2D5D94F}" name="¿Entró en Estudio?"/>
    <tableColumn id="14" xr3:uid="{630874EF-B185-413E-B815-22AB2311F614}" name="En Estudio o Acuerdo al 31 de oct"/>
    <tableColumn id="15" xr3:uid="{E12FD04C-7264-4749-93AD-D008A0B09B57}" name="Resuelta TDLC"/>
    <tableColumn id="16" xr3:uid="{34F88E6E-753B-463D-AA8E-725CBE7B9804}" name="Reclamada CS"/>
    <tableColumn id="17" xr3:uid="{EFC02B39-2039-4CC2-B7B8-6916BEFF2A49}" name="Pendiente CS"/>
    <tableColumn id="18" xr3:uid="{DEC69DDC-A4C5-431E-86DF-95EC7F6E7A7A}" name="Resolución CS"/>
    <tableColumn id="19" xr3:uid="{65DCDB17-AF40-4101-A9AC-AB8801CD6E57}" name="Días TDL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61EB08-38EA-4EEA-B8F7-3908823E224F}" name="Tabla2" displayName="Tabla2" ref="A1:S4" totalsRowShown="0">
  <autoFilter ref="A1:S4" xr:uid="{5C61EB08-38EA-4EEA-B8F7-3908823E224F}"/>
  <tableColumns count="19">
    <tableColumn id="1" xr3:uid="{9B6572FB-F83D-42EE-8F88-CCF4B42FA307}" name="Tipo"/>
    <tableColumn id="2" xr3:uid="{8FE09EEA-4632-4D78-9CC4-C6E38E6423C5}" name="Causa"/>
    <tableColumn id="3" xr3:uid="{3FA74B45-43A0-4A3F-9682-889B1A451002}" name="Reingreso"/>
    <tableColumn id="4" xr3:uid="{CCB471E9-856A-4B27-9700-5B797B13E27C}" name="Año Ingreso"/>
    <tableColumn id="5" xr3:uid="{BE7CDEE8-5882-4BA2-A4C2-7DCFF538FE25}" name="Fecha ingreso" dataDxfId="6"/>
    <tableColumn id="6" xr3:uid="{AED5DFE6-A4A7-4FCD-A250-F945B25C68BD}" name="Estado al 30 ABR 2022"/>
    <tableColumn id="7" xr3:uid="{8AF56D3A-8FC2-4CAF-B1CE-F2756E870D84}" name="Motivo fin TDLC"/>
    <tableColumn id="8" xr3:uid="{8C015038-FF9E-4060-8126-AD6CDE377E41}" name="N° Res/Informe"/>
    <tableColumn id="9" xr3:uid="{D5D0D6D3-8969-4905-9CBE-4D599B9F226A}" name="Exhibición documentos"/>
    <tableColumn id="10" xr3:uid="{60FADB22-3096-44D0-8B97-C23DE2B213BA}" name="Auto de Prueba"/>
    <tableColumn id="11" xr3:uid="{74EBB540-25ED-4BB5-B11B-BBC9D12B8D01}" name="Suspendida por Covid"/>
    <tableColumn id="12" xr3:uid="{6FFF3F8B-68D9-41D2-87B3-200FFA241736}" name="Audiencia o Vista"/>
    <tableColumn id="13" xr3:uid="{624EC1DB-BDDB-4D96-8770-F5EBD7CB3964}" name="¿Entró en Estudio?"/>
    <tableColumn id="14" xr3:uid="{95DACCD1-889E-4BDD-BF04-8D2F166CD17E}" name="En Estudio o Acuerdo al 31 de oct"/>
    <tableColumn id="15" xr3:uid="{43D31A27-AAD7-44BE-B803-46DBE5A77878}" name="Resuelta TDLC"/>
    <tableColumn id="16" xr3:uid="{45CACAAC-23A6-4BA9-9BC6-8D6444F458A3}" name="Reclamada CS"/>
    <tableColumn id="17" xr3:uid="{11A0B22E-FE59-4F92-AD5F-8F44F692F146}" name="Pendiente CS"/>
    <tableColumn id="18" xr3:uid="{352BEC2F-FCAB-4941-BFB2-385DE4D74BA9}" name="Resolución CS"/>
    <tableColumn id="19" xr3:uid="{438266DB-7181-4167-BFBE-071FC0C49054}" name="Días TDLC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AF30BC-73FB-47A1-99CC-0A2275FDD504}" name="Tabla1" displayName="Tabla1" ref="A1:R5" totalsRowShown="0">
  <autoFilter ref="A1:R5" xr:uid="{1FAF30BC-73FB-47A1-99CC-0A2275FDD504}"/>
  <tableColumns count="18">
    <tableColumn id="1" xr3:uid="{6F03CDB7-991A-458A-B3AB-A5066D629EAF}" name="Tipo"/>
    <tableColumn id="2" xr3:uid="{21971F5D-495D-44EB-BADC-EB10BEB10E16}" name="Causa"/>
    <tableColumn id="3" xr3:uid="{6A60CE7A-F839-45F5-99E0-D2F20D0EF57B}" name="Reingreso"/>
    <tableColumn id="4" xr3:uid="{A4F9A866-5C95-4160-9FCB-5BD193AEFDD7}" name="Año Ingreso"/>
    <tableColumn id="5" xr3:uid="{AF746045-CE0D-4B63-967E-5D7EB08AD1DA}" name="Fecha ingreso" dataDxfId="5"/>
    <tableColumn id="6" xr3:uid="{5B89C1FC-9406-4BD8-99EE-5FFE8C67A2EE}" name="Estado al 30 ABR 2022"/>
    <tableColumn id="7" xr3:uid="{6FAFC4AE-3704-47F0-B991-0F103920EDEC}" name="Motivo fin TDLC"/>
    <tableColumn id="8" xr3:uid="{BBFE752C-9E08-4C65-89EB-58081A458CB8}" name="N° Sentencia"/>
    <tableColumn id="9" xr3:uid="{1AABC29B-425C-4A16-AD52-11A58E95372D}" name="Exhibición documentos"/>
    <tableColumn id="10" xr3:uid="{921EC738-43F3-45FD-A5C7-4F0F2A975A3A}" name="Auto de Prueba" dataDxfId="4"/>
    <tableColumn id="11" xr3:uid="{8D21F882-060B-4351-99FB-3E0B3A326BB5}" name="Audiencia o Vista" dataDxfId="3"/>
    <tableColumn id="12" xr3:uid="{30EDD4A5-47E9-4632-994D-32EAB014A004}" name="¿Entró en Estudio?"/>
    <tableColumn id="13" xr3:uid="{AEE47E00-A1B8-41A5-9B61-679A0E017C43}" name="En Estudio o Acuerdo al 31 de dic"/>
    <tableColumn id="14" xr3:uid="{C9531F26-6A25-4FEE-B686-F773FF4E0158}" name="Resuelta TDLC" dataDxfId="2"/>
    <tableColumn id="15" xr3:uid="{17D332A5-D81C-44A1-8207-EF7B71D3F2E3}" name="Reclamada CS"/>
    <tableColumn id="16" xr3:uid="{9AB72269-081B-4146-8D89-B003A7862F7D}" name="Resolución CS"/>
    <tableColumn id="17" xr3:uid="{81CBC014-44F4-42BC-9D88-D2967163A1C8}" name="Sentencia - Vista"/>
    <tableColumn id="18" xr3:uid="{58023A09-D105-4B1C-8D41-653741BF88C2}" name="Días TDL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0.xml"/><Relationship Id="rId2" Type="http://schemas.openxmlformats.org/officeDocument/2006/relationships/pivotTable" Target="../pivotTables/pivotTable19.xml"/><Relationship Id="rId1" Type="http://schemas.openxmlformats.org/officeDocument/2006/relationships/pivotTable" Target="../pivotTables/pivotTable18.xml"/><Relationship Id="rId6" Type="http://schemas.openxmlformats.org/officeDocument/2006/relationships/pivotTable" Target="../pivotTables/pivotTable23.xml"/><Relationship Id="rId5" Type="http://schemas.openxmlformats.org/officeDocument/2006/relationships/pivotTable" Target="../pivotTables/pivotTable22.xml"/><Relationship Id="rId4" Type="http://schemas.openxmlformats.org/officeDocument/2006/relationships/pivotTable" Target="../pivotTables/pivotTable2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6.xml"/><Relationship Id="rId2" Type="http://schemas.openxmlformats.org/officeDocument/2006/relationships/pivotTable" Target="../pivotTables/pivotTable25.xml"/><Relationship Id="rId1" Type="http://schemas.openxmlformats.org/officeDocument/2006/relationships/pivotTable" Target="../pivotTables/pivotTable2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9.xml"/><Relationship Id="rId2" Type="http://schemas.openxmlformats.org/officeDocument/2006/relationships/pivotTable" Target="../pivotTables/pivotTable28.xml"/><Relationship Id="rId1" Type="http://schemas.openxmlformats.org/officeDocument/2006/relationships/pivotTable" Target="../pivotTables/pivotTable27.xml"/><Relationship Id="rId4" Type="http://schemas.openxmlformats.org/officeDocument/2006/relationships/pivotTable" Target="../pivotTables/pivotTable3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3.xml"/><Relationship Id="rId7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Relationship Id="rId6" Type="http://schemas.openxmlformats.org/officeDocument/2006/relationships/pivotTable" Target="../pivotTables/pivotTable36.xml"/><Relationship Id="rId5" Type="http://schemas.openxmlformats.org/officeDocument/2006/relationships/pivotTable" Target="../pivotTables/pivotTable35.xml"/><Relationship Id="rId4" Type="http://schemas.openxmlformats.org/officeDocument/2006/relationships/pivotTable" Target="../pivotTables/pivotTable3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5" Type="http://schemas.openxmlformats.org/officeDocument/2006/relationships/pivotTable" Target="../pivotTables/pivotTable10.xml"/><Relationship Id="rId4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3.xml"/><Relationship Id="rId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6" Type="http://schemas.openxmlformats.org/officeDocument/2006/relationships/pivotTable" Target="../pivotTables/pivotTable16.xml"/><Relationship Id="rId5" Type="http://schemas.openxmlformats.org/officeDocument/2006/relationships/pivotTable" Target="../pivotTables/pivotTable15.xml"/><Relationship Id="rId4" Type="http://schemas.openxmlformats.org/officeDocument/2006/relationships/pivotTable" Target="../pivotTables/pivotTable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9AA3-1A6D-474A-BBAC-DD57D60AB315}">
  <dimension ref="A1:G50"/>
  <sheetViews>
    <sheetView showGridLines="0" topLeftCell="A22" workbookViewId="0">
      <selection activeCell="E55" sqref="E55"/>
    </sheetView>
  </sheetViews>
  <sheetFormatPr baseColWidth="10" defaultRowHeight="15" x14ac:dyDescent="0.25"/>
  <cols>
    <col min="1" max="1" width="41.42578125" bestFit="1" customWidth="1"/>
    <col min="2" max="2" width="20.42578125" bestFit="1" customWidth="1"/>
    <col min="3" max="3" width="14" bestFit="1" customWidth="1"/>
    <col min="4" max="4" width="17.5703125" bestFit="1" customWidth="1"/>
    <col min="5" max="5" width="22.42578125" bestFit="1" customWidth="1"/>
    <col min="6" max="6" width="10.42578125" bestFit="1" customWidth="1"/>
    <col min="7" max="8" width="12.5703125" bestFit="1" customWidth="1"/>
    <col min="9" max="15" width="10.42578125" bestFit="1" customWidth="1"/>
    <col min="16" max="16" width="12.5703125" bestFit="1" customWidth="1"/>
    <col min="17" max="68" width="21.28515625" bestFit="1" customWidth="1"/>
    <col min="69" max="69" width="11.7109375" bestFit="1" customWidth="1"/>
  </cols>
  <sheetData>
    <row r="1" spans="1:7" x14ac:dyDescent="0.25">
      <c r="A1" s="1" t="s">
        <v>199</v>
      </c>
    </row>
    <row r="2" spans="1:7" x14ac:dyDescent="0.25">
      <c r="A2" s="12" t="s">
        <v>1</v>
      </c>
      <c r="B2" t="s">
        <v>128</v>
      </c>
    </row>
    <row r="4" spans="1:7" x14ac:dyDescent="0.25">
      <c r="A4" s="12" t="s">
        <v>164</v>
      </c>
      <c r="B4" t="s">
        <v>125</v>
      </c>
    </row>
    <row r="5" spans="1:7" x14ac:dyDescent="0.25">
      <c r="A5" s="15" t="s">
        <v>31</v>
      </c>
      <c r="B5">
        <v>7</v>
      </c>
    </row>
    <row r="6" spans="1:7" x14ac:dyDescent="0.25">
      <c r="A6" s="15" t="s">
        <v>64</v>
      </c>
      <c r="B6">
        <v>4</v>
      </c>
    </row>
    <row r="7" spans="1:7" x14ac:dyDescent="0.25">
      <c r="A7" s="15" t="s">
        <v>59</v>
      </c>
      <c r="B7">
        <v>1</v>
      </c>
    </row>
    <row r="8" spans="1:7" x14ac:dyDescent="0.25">
      <c r="A8" s="15" t="s">
        <v>127</v>
      </c>
      <c r="B8">
        <v>12</v>
      </c>
    </row>
    <row r="9" spans="1:7" x14ac:dyDescent="0.25">
      <c r="A9" s="15"/>
    </row>
    <row r="10" spans="1:7" x14ac:dyDescent="0.25">
      <c r="A10" s="15"/>
    </row>
    <row r="11" spans="1:7" x14ac:dyDescent="0.25">
      <c r="A11" s="46" t="s">
        <v>188</v>
      </c>
    </row>
    <row r="12" spans="1:7" x14ac:dyDescent="0.25">
      <c r="A12" s="12" t="s">
        <v>6</v>
      </c>
      <c r="B12" t="s">
        <v>128</v>
      </c>
    </row>
    <row r="13" spans="1:7" x14ac:dyDescent="0.25">
      <c r="A13" s="12" t="s">
        <v>10</v>
      </c>
      <c r="B13" t="s">
        <v>163</v>
      </c>
      <c r="D13" s="12" t="s">
        <v>10</v>
      </c>
      <c r="E13" t="s">
        <v>163</v>
      </c>
    </row>
    <row r="15" spans="1:7" x14ac:dyDescent="0.25">
      <c r="A15" s="12" t="s">
        <v>164</v>
      </c>
      <c r="B15" t="s">
        <v>125</v>
      </c>
      <c r="D15" s="12" t="s">
        <v>125</v>
      </c>
      <c r="E15" s="12" t="s">
        <v>126</v>
      </c>
    </row>
    <row r="16" spans="1:7" x14ac:dyDescent="0.25">
      <c r="A16" s="15" t="s">
        <v>185</v>
      </c>
      <c r="B16">
        <v>1</v>
      </c>
      <c r="D16" s="12" t="s">
        <v>164</v>
      </c>
      <c r="E16" s="37">
        <v>44270</v>
      </c>
      <c r="F16" s="37">
        <v>44440</v>
      </c>
      <c r="G16" t="s">
        <v>127</v>
      </c>
    </row>
    <row r="17" spans="1:7" x14ac:dyDescent="0.25">
      <c r="A17" s="15" t="s">
        <v>35</v>
      </c>
      <c r="B17" s="45">
        <v>1</v>
      </c>
      <c r="D17" s="15" t="s">
        <v>35</v>
      </c>
      <c r="E17" s="45"/>
      <c r="F17" s="45">
        <v>1</v>
      </c>
      <c r="G17" s="45">
        <v>1</v>
      </c>
    </row>
    <row r="18" spans="1:7" x14ac:dyDescent="0.25">
      <c r="A18" s="15" t="s">
        <v>34</v>
      </c>
      <c r="B18">
        <v>1</v>
      </c>
      <c r="D18" s="15" t="s">
        <v>43</v>
      </c>
      <c r="E18" s="45">
        <v>1</v>
      </c>
      <c r="F18" s="45"/>
      <c r="G18" s="45">
        <v>1</v>
      </c>
    </row>
    <row r="19" spans="1:7" x14ac:dyDescent="0.25">
      <c r="A19" s="15" t="s">
        <v>143</v>
      </c>
      <c r="B19">
        <v>3</v>
      </c>
      <c r="D19" s="15" t="s">
        <v>127</v>
      </c>
      <c r="E19">
        <v>1</v>
      </c>
      <c r="F19">
        <v>1</v>
      </c>
      <c r="G19">
        <v>2</v>
      </c>
    </row>
    <row r="20" spans="1:7" x14ac:dyDescent="0.25">
      <c r="A20" s="15" t="s">
        <v>36</v>
      </c>
      <c r="B20">
        <v>2</v>
      </c>
    </row>
    <row r="21" spans="1:7" x14ac:dyDescent="0.25">
      <c r="A21" s="15" t="s">
        <v>179</v>
      </c>
      <c r="B21">
        <v>1</v>
      </c>
    </row>
    <row r="22" spans="1:7" x14ac:dyDescent="0.25">
      <c r="A22" s="15" t="s">
        <v>43</v>
      </c>
      <c r="B22" s="45">
        <v>1</v>
      </c>
    </row>
    <row r="23" spans="1:7" x14ac:dyDescent="0.25">
      <c r="A23" s="15" t="s">
        <v>127</v>
      </c>
      <c r="B23">
        <v>10</v>
      </c>
    </row>
    <row r="25" spans="1:7" x14ac:dyDescent="0.25">
      <c r="A25" s="46" t="s">
        <v>189</v>
      </c>
    </row>
    <row r="26" spans="1:7" x14ac:dyDescent="0.25">
      <c r="A26" s="12" t="s">
        <v>164</v>
      </c>
      <c r="B26" t="s">
        <v>125</v>
      </c>
    </row>
    <row r="27" spans="1:7" x14ac:dyDescent="0.25">
      <c r="A27" s="15">
        <v>2015</v>
      </c>
      <c r="B27">
        <v>2</v>
      </c>
    </row>
    <row r="28" spans="1:7" x14ac:dyDescent="0.25">
      <c r="A28" s="15">
        <v>2016</v>
      </c>
      <c r="B28">
        <v>4</v>
      </c>
    </row>
    <row r="29" spans="1:7" x14ac:dyDescent="0.25">
      <c r="A29" s="15">
        <v>2017</v>
      </c>
      <c r="B29">
        <v>6</v>
      </c>
    </row>
    <row r="30" spans="1:7" x14ac:dyDescent="0.25">
      <c r="A30" s="15">
        <v>2018</v>
      </c>
      <c r="B30">
        <v>8</v>
      </c>
    </row>
    <row r="31" spans="1:7" x14ac:dyDescent="0.25">
      <c r="A31" s="15">
        <v>2019</v>
      </c>
      <c r="B31">
        <v>12</v>
      </c>
    </row>
    <row r="32" spans="1:7" x14ac:dyDescent="0.25">
      <c r="A32" s="15">
        <v>2020</v>
      </c>
      <c r="B32">
        <v>32</v>
      </c>
    </row>
    <row r="33" spans="1:3" x14ac:dyDescent="0.25">
      <c r="A33" s="15">
        <v>2021</v>
      </c>
      <c r="B33">
        <v>15</v>
      </c>
    </row>
    <row r="34" spans="1:3" x14ac:dyDescent="0.25">
      <c r="A34" s="15" t="s">
        <v>127</v>
      </c>
      <c r="B34">
        <v>79</v>
      </c>
    </row>
    <row r="37" spans="1:3" x14ac:dyDescent="0.25">
      <c r="A37" s="12" t="s">
        <v>164</v>
      </c>
      <c r="B37" t="s">
        <v>125</v>
      </c>
    </row>
    <row r="38" spans="1:3" x14ac:dyDescent="0.25">
      <c r="A38" s="15" t="s">
        <v>185</v>
      </c>
      <c r="B38">
        <v>1</v>
      </c>
    </row>
    <row r="39" spans="1:3" x14ac:dyDescent="0.25">
      <c r="A39" s="15" t="s">
        <v>158</v>
      </c>
      <c r="B39">
        <v>1</v>
      </c>
      <c r="C39" t="s">
        <v>191</v>
      </c>
    </row>
    <row r="40" spans="1:3" x14ac:dyDescent="0.25">
      <c r="A40" s="15" t="s">
        <v>35</v>
      </c>
      <c r="B40">
        <v>5</v>
      </c>
    </row>
    <row r="41" spans="1:3" x14ac:dyDescent="0.25">
      <c r="A41" s="15" t="s">
        <v>34</v>
      </c>
      <c r="B41">
        <v>5</v>
      </c>
    </row>
    <row r="42" spans="1:3" x14ac:dyDescent="0.25">
      <c r="A42" s="15" t="s">
        <v>143</v>
      </c>
      <c r="B42">
        <v>5</v>
      </c>
    </row>
    <row r="43" spans="1:3" x14ac:dyDescent="0.25">
      <c r="A43" s="15" t="s">
        <v>36</v>
      </c>
      <c r="B43">
        <v>10</v>
      </c>
    </row>
    <row r="44" spans="1:3" x14ac:dyDescent="0.25">
      <c r="A44" s="15" t="s">
        <v>179</v>
      </c>
      <c r="B44">
        <v>2</v>
      </c>
    </row>
    <row r="45" spans="1:3" x14ac:dyDescent="0.25">
      <c r="A45" s="15" t="s">
        <v>141</v>
      </c>
      <c r="B45">
        <v>3</v>
      </c>
    </row>
    <row r="46" spans="1:3" x14ac:dyDescent="0.25">
      <c r="A46" s="15" t="s">
        <v>43</v>
      </c>
      <c r="B46">
        <v>15</v>
      </c>
    </row>
    <row r="47" spans="1:3" x14ac:dyDescent="0.25">
      <c r="A47" s="15" t="s">
        <v>142</v>
      </c>
      <c r="B47">
        <v>1</v>
      </c>
    </row>
    <row r="48" spans="1:3" x14ac:dyDescent="0.25">
      <c r="A48" s="15" t="s">
        <v>187</v>
      </c>
      <c r="B48">
        <v>30</v>
      </c>
    </row>
    <row r="49" spans="1:2" x14ac:dyDescent="0.25">
      <c r="A49" s="15" t="s">
        <v>192</v>
      </c>
      <c r="B49">
        <v>1</v>
      </c>
    </row>
    <row r="50" spans="1:2" x14ac:dyDescent="0.25">
      <c r="A50" s="15" t="s">
        <v>127</v>
      </c>
      <c r="B50">
        <v>79</v>
      </c>
    </row>
  </sheetData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C47A1-1D90-455C-BC91-33202F044892}">
  <sheetPr>
    <tabColor rgb="FFCC00CC"/>
  </sheetPr>
  <dimension ref="A1:Q42"/>
  <sheetViews>
    <sheetView showGridLines="0" workbookViewId="0">
      <selection activeCell="B19" sqref="B19"/>
    </sheetView>
  </sheetViews>
  <sheetFormatPr baseColWidth="10" defaultRowHeight="15" x14ac:dyDescent="0.25"/>
  <cols>
    <col min="1" max="1" width="20.28515625" bestFit="1" customWidth="1"/>
    <col min="2" max="2" width="20.42578125" bestFit="1" customWidth="1"/>
    <col min="3" max="3" width="20.28515625" bestFit="1" customWidth="1"/>
    <col min="4" max="4" width="12.5703125" bestFit="1" customWidth="1"/>
    <col min="5" max="5" width="17.5703125" bestFit="1" customWidth="1"/>
    <col min="6" max="6" width="22.42578125" bestFit="1" customWidth="1"/>
    <col min="7" max="7" width="9.7109375" bestFit="1" customWidth="1"/>
    <col min="8" max="8" width="13.42578125" bestFit="1" customWidth="1"/>
    <col min="9" max="9" width="14.7109375" bestFit="1" customWidth="1"/>
    <col min="10" max="10" width="8.140625" bestFit="1" customWidth="1"/>
    <col min="11" max="11" width="10.7109375" bestFit="1" customWidth="1"/>
    <col min="12" max="12" width="12.5703125" bestFit="1" customWidth="1"/>
    <col min="13" max="13" width="11.28515625" bestFit="1" customWidth="1"/>
    <col min="14" max="14" width="22.140625" bestFit="1" customWidth="1"/>
    <col min="15" max="15" width="18.140625" customWidth="1"/>
    <col min="16" max="16" width="20.5703125" customWidth="1"/>
    <col min="17" max="17" width="12.5703125" bestFit="1" customWidth="1"/>
  </cols>
  <sheetData>
    <row r="1" spans="1:17" x14ac:dyDescent="0.25">
      <c r="A1" s="49" t="s">
        <v>200</v>
      </c>
      <c r="B1" s="49" t="s">
        <v>129</v>
      </c>
    </row>
    <row r="2" spans="1:17" x14ac:dyDescent="0.25">
      <c r="A2" s="12" t="s">
        <v>1</v>
      </c>
      <c r="B2" t="s">
        <v>128</v>
      </c>
      <c r="N2" s="58" t="s">
        <v>111</v>
      </c>
      <c r="O2" s="63" t="s">
        <v>103</v>
      </c>
      <c r="P2" s="63" t="s">
        <v>112</v>
      </c>
      <c r="Q2" s="62" t="s">
        <v>259</v>
      </c>
    </row>
    <row r="3" spans="1:17" x14ac:dyDescent="0.25">
      <c r="N3" s="53" t="s">
        <v>246</v>
      </c>
      <c r="O3" s="38">
        <v>13</v>
      </c>
      <c r="P3" s="38">
        <v>13</v>
      </c>
      <c r="Q3" s="38">
        <v>8</v>
      </c>
    </row>
    <row r="4" spans="1:17" x14ac:dyDescent="0.25">
      <c r="A4" s="12" t="s">
        <v>164</v>
      </c>
      <c r="B4" t="s">
        <v>125</v>
      </c>
    </row>
    <row r="5" spans="1:17" x14ac:dyDescent="0.25">
      <c r="A5" s="15" t="s">
        <v>73</v>
      </c>
      <c r="B5">
        <v>9</v>
      </c>
    </row>
    <row r="6" spans="1:17" x14ac:dyDescent="0.25">
      <c r="A6" s="15" t="s">
        <v>154</v>
      </c>
      <c r="B6">
        <v>2</v>
      </c>
    </row>
    <row r="7" spans="1:17" x14ac:dyDescent="0.25">
      <c r="A7" s="15" t="s">
        <v>82</v>
      </c>
      <c r="B7">
        <v>1</v>
      </c>
    </row>
    <row r="8" spans="1:17" ht="30" x14ac:dyDescent="0.25">
      <c r="A8" s="15" t="s">
        <v>127</v>
      </c>
      <c r="B8">
        <v>12</v>
      </c>
      <c r="N8" s="59" t="s">
        <v>251</v>
      </c>
      <c r="O8" s="59" t="s">
        <v>252</v>
      </c>
    </row>
    <row r="9" spans="1:17" x14ac:dyDescent="0.25">
      <c r="N9" s="38">
        <v>2020</v>
      </c>
      <c r="O9" s="38">
        <v>7</v>
      </c>
    </row>
    <row r="10" spans="1:17" x14ac:dyDescent="0.25">
      <c r="N10" s="38">
        <v>2021</v>
      </c>
      <c r="O10" s="38">
        <v>10</v>
      </c>
    </row>
    <row r="11" spans="1:17" ht="15.75" x14ac:dyDescent="0.25">
      <c r="E11" s="49" t="s">
        <v>200</v>
      </c>
      <c r="F11" s="49" t="s">
        <v>208</v>
      </c>
      <c r="N11" s="40" t="s">
        <v>110</v>
      </c>
      <c r="O11" s="40">
        <f>SUM(O9:O10)</f>
        <v>17</v>
      </c>
    </row>
    <row r="12" spans="1:17" x14ac:dyDescent="0.25">
      <c r="A12" s="49" t="s">
        <v>200</v>
      </c>
      <c r="B12" s="49" t="s">
        <v>207</v>
      </c>
      <c r="E12" s="12" t="s">
        <v>6</v>
      </c>
      <c r="F12" t="s">
        <v>128</v>
      </c>
    </row>
    <row r="13" spans="1:17" x14ac:dyDescent="0.25">
      <c r="A13" s="12" t="s">
        <v>6</v>
      </c>
      <c r="B13" t="s">
        <v>128</v>
      </c>
    </row>
    <row r="14" spans="1:17" ht="30" x14ac:dyDescent="0.25">
      <c r="E14" s="12" t="s">
        <v>125</v>
      </c>
      <c r="F14" s="12" t="s">
        <v>126</v>
      </c>
      <c r="N14" s="59" t="s">
        <v>251</v>
      </c>
      <c r="O14" s="59" t="s">
        <v>260</v>
      </c>
      <c r="P14" s="59" t="s">
        <v>261</v>
      </c>
    </row>
    <row r="15" spans="1:17" x14ac:dyDescent="0.25">
      <c r="A15" s="12" t="s">
        <v>164</v>
      </c>
      <c r="B15" t="s">
        <v>125</v>
      </c>
      <c r="E15" s="12" t="s">
        <v>164</v>
      </c>
      <c r="F15" t="s">
        <v>87</v>
      </c>
      <c r="G15" t="s">
        <v>185</v>
      </c>
      <c r="H15" t="s">
        <v>34</v>
      </c>
      <c r="I15" t="s">
        <v>36</v>
      </c>
      <c r="J15" t="s">
        <v>79</v>
      </c>
      <c r="K15" t="s">
        <v>80</v>
      </c>
      <c r="L15" t="s">
        <v>127</v>
      </c>
      <c r="N15" s="64">
        <v>2019</v>
      </c>
      <c r="O15" s="64">
        <v>1</v>
      </c>
      <c r="P15" s="66" t="s">
        <v>262</v>
      </c>
    </row>
    <row r="16" spans="1:17" ht="60" x14ac:dyDescent="0.25">
      <c r="A16" s="15" t="s">
        <v>73</v>
      </c>
      <c r="B16">
        <v>10</v>
      </c>
      <c r="E16" s="15">
        <v>2019</v>
      </c>
      <c r="F16" s="65"/>
      <c r="G16" s="65"/>
      <c r="H16" s="65"/>
      <c r="I16" s="65"/>
      <c r="J16" s="65"/>
      <c r="K16" s="65">
        <v>1</v>
      </c>
      <c r="L16" s="65">
        <v>1</v>
      </c>
      <c r="N16" s="64">
        <v>2020</v>
      </c>
      <c r="O16" s="64">
        <v>6</v>
      </c>
      <c r="P16" s="66" t="s">
        <v>263</v>
      </c>
    </row>
    <row r="17" spans="1:16" ht="45" x14ac:dyDescent="0.25">
      <c r="A17" s="15" t="s">
        <v>154</v>
      </c>
      <c r="B17">
        <v>2</v>
      </c>
      <c r="E17" s="15">
        <v>2020</v>
      </c>
      <c r="F17" s="65"/>
      <c r="G17" s="65">
        <v>1</v>
      </c>
      <c r="H17" s="65">
        <v>1</v>
      </c>
      <c r="I17" s="65"/>
      <c r="J17" s="65">
        <v>1</v>
      </c>
      <c r="K17" s="65">
        <v>3</v>
      </c>
      <c r="L17" s="65">
        <v>6</v>
      </c>
      <c r="N17" s="64">
        <v>2021</v>
      </c>
      <c r="O17" s="64">
        <v>6</v>
      </c>
      <c r="P17" s="66" t="s">
        <v>264</v>
      </c>
    </row>
    <row r="18" spans="1:16" ht="15.75" x14ac:dyDescent="0.25">
      <c r="A18" s="15" t="s">
        <v>82</v>
      </c>
      <c r="B18">
        <v>1</v>
      </c>
      <c r="E18" s="15">
        <v>2021</v>
      </c>
      <c r="F18" s="65">
        <v>2</v>
      </c>
      <c r="G18" s="65"/>
      <c r="H18" s="65">
        <v>2</v>
      </c>
      <c r="I18" s="65">
        <v>2</v>
      </c>
      <c r="J18" s="65"/>
      <c r="K18" s="65"/>
      <c r="L18" s="65">
        <v>6</v>
      </c>
      <c r="N18" s="40" t="s">
        <v>110</v>
      </c>
      <c r="O18" s="78">
        <f>SUM(O15:O17)</f>
        <v>13</v>
      </c>
      <c r="P18" s="79"/>
    </row>
    <row r="19" spans="1:16" x14ac:dyDescent="0.25">
      <c r="A19" s="15" t="s">
        <v>127</v>
      </c>
      <c r="B19">
        <v>13</v>
      </c>
      <c r="E19" s="15" t="s">
        <v>127</v>
      </c>
      <c r="F19" s="65">
        <v>2</v>
      </c>
      <c r="G19" s="65">
        <v>1</v>
      </c>
      <c r="H19" s="65">
        <v>3</v>
      </c>
      <c r="I19" s="65">
        <v>2</v>
      </c>
      <c r="J19" s="65">
        <v>1</v>
      </c>
      <c r="K19" s="65">
        <v>4</v>
      </c>
      <c r="L19" s="65">
        <v>13</v>
      </c>
    </row>
    <row r="20" spans="1:16" x14ac:dyDescent="0.25">
      <c r="A20" s="15"/>
    </row>
    <row r="21" spans="1:16" x14ac:dyDescent="0.25">
      <c r="A21" s="15"/>
    </row>
    <row r="22" spans="1:16" x14ac:dyDescent="0.25">
      <c r="A22" s="15"/>
    </row>
    <row r="23" spans="1:16" x14ac:dyDescent="0.25">
      <c r="A23" s="15"/>
      <c r="E23" s="15"/>
    </row>
    <row r="25" spans="1:16" x14ac:dyDescent="0.25">
      <c r="E25" s="49" t="s">
        <v>200</v>
      </c>
      <c r="F25" s="49" t="s">
        <v>204</v>
      </c>
    </row>
    <row r="26" spans="1:16" x14ac:dyDescent="0.25">
      <c r="A26" s="49" t="s">
        <v>200</v>
      </c>
      <c r="B26" s="49" t="s">
        <v>204</v>
      </c>
      <c r="E26" s="12" t="s">
        <v>198</v>
      </c>
      <c r="F26" t="s">
        <v>128</v>
      </c>
    </row>
    <row r="27" spans="1:16" x14ac:dyDescent="0.25">
      <c r="A27" s="12" t="s">
        <v>198</v>
      </c>
      <c r="B27" t="s">
        <v>128</v>
      </c>
    </row>
    <row r="28" spans="1:16" x14ac:dyDescent="0.25">
      <c r="E28" s="12" t="s">
        <v>125</v>
      </c>
      <c r="F28" s="12" t="s">
        <v>126</v>
      </c>
    </row>
    <row r="29" spans="1:16" x14ac:dyDescent="0.25">
      <c r="A29" s="12" t="s">
        <v>164</v>
      </c>
      <c r="B29" t="s">
        <v>125</v>
      </c>
      <c r="E29" s="12" t="s">
        <v>164</v>
      </c>
      <c r="F29" t="s">
        <v>73</v>
      </c>
      <c r="G29" t="s">
        <v>82</v>
      </c>
      <c r="H29" t="s">
        <v>127</v>
      </c>
    </row>
    <row r="30" spans="1:16" x14ac:dyDescent="0.25">
      <c r="A30" s="15">
        <v>2020</v>
      </c>
      <c r="B30">
        <v>8</v>
      </c>
      <c r="E30" s="15">
        <v>2020</v>
      </c>
      <c r="F30">
        <v>8</v>
      </c>
      <c r="H30">
        <v>8</v>
      </c>
    </row>
    <row r="31" spans="1:16" x14ac:dyDescent="0.25">
      <c r="A31" s="15">
        <v>2021</v>
      </c>
      <c r="B31">
        <v>9</v>
      </c>
      <c r="E31" s="15">
        <v>2021</v>
      </c>
      <c r="F31">
        <v>8</v>
      </c>
      <c r="G31">
        <v>1</v>
      </c>
      <c r="H31">
        <v>9</v>
      </c>
    </row>
    <row r="32" spans="1:16" x14ac:dyDescent="0.25">
      <c r="A32" s="15" t="s">
        <v>127</v>
      </c>
      <c r="B32">
        <v>17</v>
      </c>
      <c r="E32" s="15" t="s">
        <v>127</v>
      </c>
      <c r="F32">
        <v>16</v>
      </c>
      <c r="G32">
        <v>1</v>
      </c>
      <c r="H32">
        <v>17</v>
      </c>
    </row>
    <row r="36" spans="1:2" x14ac:dyDescent="0.25">
      <c r="A36" s="49" t="s">
        <v>200</v>
      </c>
      <c r="B36" s="49" t="s">
        <v>206</v>
      </c>
    </row>
    <row r="37" spans="1:2" x14ac:dyDescent="0.25">
      <c r="A37" s="12" t="s">
        <v>5</v>
      </c>
      <c r="B37" t="s">
        <v>128</v>
      </c>
    </row>
    <row r="39" spans="1:2" x14ac:dyDescent="0.25">
      <c r="A39" s="12" t="s">
        <v>164</v>
      </c>
      <c r="B39" t="s">
        <v>125</v>
      </c>
    </row>
    <row r="40" spans="1:2" x14ac:dyDescent="0.25">
      <c r="A40" s="15" t="s">
        <v>73</v>
      </c>
      <c r="B40">
        <v>6</v>
      </c>
    </row>
    <row r="41" spans="1:2" x14ac:dyDescent="0.25">
      <c r="A41" s="15" t="s">
        <v>154</v>
      </c>
      <c r="B41">
        <v>2</v>
      </c>
    </row>
    <row r="42" spans="1:2" x14ac:dyDescent="0.25">
      <c r="A42" s="15" t="s">
        <v>127</v>
      </c>
      <c r="B42">
        <v>8</v>
      </c>
    </row>
  </sheetData>
  <mergeCells count="1">
    <mergeCell ref="O18:P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A2854-8918-48B6-96BF-E8E4441B93B9}">
  <dimension ref="A1:T51"/>
  <sheetViews>
    <sheetView topLeftCell="A4" workbookViewId="0">
      <selection activeCell="B8" sqref="B8"/>
    </sheetView>
  </sheetViews>
  <sheetFormatPr baseColWidth="10" defaultRowHeight="15" x14ac:dyDescent="0.25"/>
  <cols>
    <col min="1" max="1" width="21.42578125" customWidth="1"/>
    <col min="2" max="2" width="22.42578125" bestFit="1" customWidth="1"/>
    <col min="3" max="3" width="19" bestFit="1" customWidth="1"/>
    <col min="4" max="4" width="20.28515625" bestFit="1" customWidth="1"/>
    <col min="5" max="5" width="12.5703125" bestFit="1" customWidth="1"/>
    <col min="6" max="6" width="8.140625" bestFit="1" customWidth="1"/>
    <col min="7" max="7" width="10.7109375" bestFit="1" customWidth="1"/>
    <col min="8" max="8" width="12.5703125" bestFit="1" customWidth="1"/>
  </cols>
  <sheetData>
    <row r="1" spans="1:3" x14ac:dyDescent="0.25">
      <c r="A1" s="45" t="s">
        <v>282</v>
      </c>
    </row>
    <row r="2" spans="1:3" x14ac:dyDescent="0.25">
      <c r="A2" s="12" t="s">
        <v>104</v>
      </c>
      <c r="B2" s="15">
        <v>2021</v>
      </c>
    </row>
    <row r="4" spans="1:3" x14ac:dyDescent="0.25">
      <c r="A4" s="12" t="s">
        <v>164</v>
      </c>
      <c r="B4" t="s">
        <v>125</v>
      </c>
    </row>
    <row r="5" spans="1:3" x14ac:dyDescent="0.25">
      <c r="A5" s="15" t="s">
        <v>73</v>
      </c>
      <c r="B5">
        <v>20</v>
      </c>
    </row>
    <row r="6" spans="1:3" x14ac:dyDescent="0.25">
      <c r="A6" s="15" t="s">
        <v>154</v>
      </c>
      <c r="B6">
        <v>3</v>
      </c>
    </row>
    <row r="7" spans="1:3" x14ac:dyDescent="0.25">
      <c r="A7" s="15" t="s">
        <v>82</v>
      </c>
      <c r="B7">
        <v>2</v>
      </c>
    </row>
    <row r="8" spans="1:3" x14ac:dyDescent="0.25">
      <c r="A8" s="15" t="s">
        <v>127</v>
      </c>
      <c r="B8">
        <v>25</v>
      </c>
    </row>
    <row r="11" spans="1:3" x14ac:dyDescent="0.25">
      <c r="A11" s="75" t="s">
        <v>134</v>
      </c>
    </row>
    <row r="12" spans="1:3" x14ac:dyDescent="0.25">
      <c r="A12" s="12" t="s">
        <v>104</v>
      </c>
      <c r="B12" s="15">
        <v>2021</v>
      </c>
    </row>
    <row r="14" spans="1:3" x14ac:dyDescent="0.25">
      <c r="A14" s="12" t="s">
        <v>125</v>
      </c>
      <c r="B14" s="12" t="s">
        <v>126</v>
      </c>
    </row>
    <row r="15" spans="1:3" x14ac:dyDescent="0.25">
      <c r="A15" s="12" t="s">
        <v>164</v>
      </c>
      <c r="B15" t="s">
        <v>102</v>
      </c>
      <c r="C15" t="s">
        <v>127</v>
      </c>
    </row>
    <row r="16" spans="1:3" x14ac:dyDescent="0.25">
      <c r="A16" s="15" t="s">
        <v>73</v>
      </c>
      <c r="B16">
        <v>9</v>
      </c>
      <c r="C16">
        <v>9</v>
      </c>
    </row>
    <row r="17" spans="1:6" x14ac:dyDescent="0.25">
      <c r="A17" s="15" t="s">
        <v>82</v>
      </c>
      <c r="B17">
        <v>1</v>
      </c>
      <c r="C17">
        <v>1</v>
      </c>
    </row>
    <row r="18" spans="1:6" x14ac:dyDescent="0.25">
      <c r="A18" s="15" t="s">
        <v>127</v>
      </c>
      <c r="B18">
        <v>10</v>
      </c>
      <c r="C18">
        <v>10</v>
      </c>
    </row>
    <row r="22" spans="1:6" x14ac:dyDescent="0.25">
      <c r="A22" s="75" t="s">
        <v>283</v>
      </c>
    </row>
    <row r="23" spans="1:6" x14ac:dyDescent="0.25">
      <c r="A23" s="12" t="s">
        <v>6</v>
      </c>
      <c r="B23" t="s">
        <v>128</v>
      </c>
    </row>
    <row r="25" spans="1:6" x14ac:dyDescent="0.25">
      <c r="A25" s="12" t="s">
        <v>125</v>
      </c>
      <c r="B25" s="12" t="s">
        <v>126</v>
      </c>
    </row>
    <row r="26" spans="1:6" x14ac:dyDescent="0.25">
      <c r="A26" s="12" t="s">
        <v>164</v>
      </c>
      <c r="B26" t="s">
        <v>73</v>
      </c>
      <c r="C26" t="s">
        <v>154</v>
      </c>
      <c r="D26" t="s">
        <v>82</v>
      </c>
      <c r="E26" t="s">
        <v>127</v>
      </c>
    </row>
    <row r="27" spans="1:6" x14ac:dyDescent="0.25">
      <c r="A27" s="15" t="s">
        <v>87</v>
      </c>
      <c r="B27" s="65"/>
      <c r="C27" s="65">
        <v>4</v>
      </c>
      <c r="D27" s="65"/>
      <c r="E27">
        <v>4</v>
      </c>
    </row>
    <row r="28" spans="1:6" x14ac:dyDescent="0.25">
      <c r="A28" s="15" t="s">
        <v>185</v>
      </c>
      <c r="B28" s="65">
        <v>1</v>
      </c>
      <c r="C28" s="65"/>
      <c r="D28" s="65"/>
      <c r="E28">
        <v>1</v>
      </c>
      <c r="F28" t="s">
        <v>284</v>
      </c>
    </row>
    <row r="29" spans="1:6" x14ac:dyDescent="0.25">
      <c r="A29" s="15" t="s">
        <v>34</v>
      </c>
      <c r="B29" s="65">
        <v>4</v>
      </c>
      <c r="C29" s="65"/>
      <c r="D29" s="65"/>
      <c r="E29">
        <v>4</v>
      </c>
    </row>
    <row r="30" spans="1:6" x14ac:dyDescent="0.25">
      <c r="A30" s="15" t="s">
        <v>36</v>
      </c>
      <c r="B30" s="65">
        <v>3</v>
      </c>
      <c r="C30" s="65"/>
      <c r="D30" s="65">
        <v>1</v>
      </c>
      <c r="E30">
        <v>4</v>
      </c>
    </row>
    <row r="31" spans="1:6" x14ac:dyDescent="0.25">
      <c r="A31" s="15" t="s">
        <v>79</v>
      </c>
      <c r="B31" s="65">
        <v>1</v>
      </c>
      <c r="C31" s="65"/>
      <c r="D31" s="65"/>
      <c r="E31">
        <v>1</v>
      </c>
    </row>
    <row r="32" spans="1:6" x14ac:dyDescent="0.25">
      <c r="A32" s="15" t="s">
        <v>80</v>
      </c>
      <c r="B32" s="65">
        <v>6</v>
      </c>
      <c r="C32" s="65"/>
      <c r="D32" s="65"/>
      <c r="E32">
        <v>6</v>
      </c>
    </row>
    <row r="33" spans="1:20" x14ac:dyDescent="0.25">
      <c r="A33" s="15" t="s">
        <v>127</v>
      </c>
      <c r="B33" s="65">
        <v>15</v>
      </c>
      <c r="C33" s="65">
        <v>4</v>
      </c>
      <c r="D33" s="65">
        <v>1</v>
      </c>
      <c r="E33">
        <v>20</v>
      </c>
    </row>
    <row r="43" spans="1:20" x14ac:dyDescent="0.25">
      <c r="A43" s="25" t="s">
        <v>10</v>
      </c>
      <c r="B43" s="25" t="s">
        <v>0</v>
      </c>
      <c r="C43" s="25" t="s">
        <v>280</v>
      </c>
      <c r="D43" s="25" t="s">
        <v>104</v>
      </c>
      <c r="E43" s="25" t="s">
        <v>1</v>
      </c>
      <c r="F43" s="25" t="s">
        <v>276</v>
      </c>
      <c r="G43" s="25" t="s">
        <v>33</v>
      </c>
      <c r="H43" s="25" t="s">
        <v>274</v>
      </c>
      <c r="I43" s="25" t="s">
        <v>2</v>
      </c>
      <c r="J43" s="25" t="s">
        <v>3</v>
      </c>
      <c r="K43" s="25" t="s">
        <v>4</v>
      </c>
      <c r="L43" s="25" t="s">
        <v>5</v>
      </c>
      <c r="M43" s="25" t="s">
        <v>61</v>
      </c>
      <c r="N43" s="25" t="s">
        <v>60</v>
      </c>
      <c r="O43" s="25" t="s">
        <v>6</v>
      </c>
      <c r="P43" s="25" t="s">
        <v>7</v>
      </c>
      <c r="Q43" s="25" t="s">
        <v>8</v>
      </c>
      <c r="R43" s="25" t="s">
        <v>9</v>
      </c>
      <c r="S43" s="26" t="s">
        <v>170</v>
      </c>
      <c r="T43" s="26" t="s">
        <v>288</v>
      </c>
    </row>
    <row r="44" spans="1:20" x14ac:dyDescent="0.25">
      <c r="A44" s="27" t="s">
        <v>73</v>
      </c>
      <c r="B44" s="16" t="s">
        <v>83</v>
      </c>
      <c r="C44" s="16"/>
      <c r="D44" s="16">
        <v>2019</v>
      </c>
      <c r="E44" s="18">
        <v>43675</v>
      </c>
      <c r="F44" s="27" t="s">
        <v>32</v>
      </c>
      <c r="G44" s="27" t="s">
        <v>80</v>
      </c>
      <c r="H44" s="27">
        <v>63</v>
      </c>
      <c r="I44" s="27"/>
      <c r="J44" s="27"/>
      <c r="K44" s="27"/>
      <c r="L44" s="18">
        <v>44069</v>
      </c>
      <c r="M44" s="27">
        <v>0</v>
      </c>
      <c r="N44" s="27"/>
      <c r="O44" s="29">
        <v>44211</v>
      </c>
      <c r="P44" s="27"/>
      <c r="Q44" s="27"/>
      <c r="R44" s="27"/>
      <c r="S44" s="28">
        <v>536</v>
      </c>
      <c r="T44">
        <f>O44-L44</f>
        <v>142</v>
      </c>
    </row>
    <row r="45" spans="1:20" x14ac:dyDescent="0.25">
      <c r="A45" s="27" t="s">
        <v>73</v>
      </c>
      <c r="B45" s="16" t="s">
        <v>84</v>
      </c>
      <c r="C45" s="16"/>
      <c r="D45" s="16">
        <v>2019</v>
      </c>
      <c r="E45" s="18">
        <v>43747</v>
      </c>
      <c r="F45" s="27" t="s">
        <v>32</v>
      </c>
      <c r="G45" s="27" t="s">
        <v>80</v>
      </c>
      <c r="H45" s="27">
        <v>64</v>
      </c>
      <c r="I45" s="27"/>
      <c r="J45" s="27"/>
      <c r="K45" s="27"/>
      <c r="L45" s="18">
        <v>44132</v>
      </c>
      <c r="M45" s="27">
        <v>0</v>
      </c>
      <c r="N45" s="27"/>
      <c r="O45" s="29">
        <v>44329</v>
      </c>
      <c r="P45" s="27"/>
      <c r="Q45" s="27"/>
      <c r="R45" s="27"/>
      <c r="S45" s="28">
        <v>582</v>
      </c>
      <c r="T45">
        <f t="shared" ref="T45:T50" si="0">O45-L45</f>
        <v>197</v>
      </c>
    </row>
    <row r="46" spans="1:20" x14ac:dyDescent="0.25">
      <c r="A46" s="27" t="s">
        <v>73</v>
      </c>
      <c r="B46" s="16" t="s">
        <v>68</v>
      </c>
      <c r="C46" s="16"/>
      <c r="D46" s="16">
        <v>2020</v>
      </c>
      <c r="E46" s="18">
        <v>43936</v>
      </c>
      <c r="F46" s="27" t="s">
        <v>32</v>
      </c>
      <c r="G46" s="27" t="s">
        <v>80</v>
      </c>
      <c r="H46" s="27">
        <v>66</v>
      </c>
      <c r="I46" s="27"/>
      <c r="J46" s="27"/>
      <c r="K46" s="27"/>
      <c r="L46" s="18">
        <v>44097</v>
      </c>
      <c r="M46" s="27">
        <v>0</v>
      </c>
      <c r="N46" s="27"/>
      <c r="O46" s="18">
        <v>44405</v>
      </c>
      <c r="P46" s="18"/>
      <c r="Q46" s="27"/>
      <c r="R46" s="27"/>
      <c r="S46" s="28">
        <v>469</v>
      </c>
      <c r="T46">
        <f t="shared" si="0"/>
        <v>308</v>
      </c>
    </row>
    <row r="47" spans="1:20" x14ac:dyDescent="0.25">
      <c r="A47" s="27" t="s">
        <v>73</v>
      </c>
      <c r="B47" s="16" t="s">
        <v>69</v>
      </c>
      <c r="C47" s="16"/>
      <c r="D47" s="16">
        <v>2020</v>
      </c>
      <c r="E47" s="18">
        <v>43964</v>
      </c>
      <c r="F47" s="27" t="s">
        <v>62</v>
      </c>
      <c r="G47" s="27" t="s">
        <v>80</v>
      </c>
      <c r="H47" s="27">
        <v>67</v>
      </c>
      <c r="I47" s="27"/>
      <c r="J47" s="27"/>
      <c r="K47" s="27"/>
      <c r="L47" s="18">
        <v>44153</v>
      </c>
      <c r="M47" s="27">
        <v>0</v>
      </c>
      <c r="N47" s="27"/>
      <c r="O47" s="18">
        <v>44460</v>
      </c>
      <c r="P47" s="27">
        <v>1</v>
      </c>
      <c r="Q47" s="27"/>
      <c r="R47" s="27"/>
      <c r="S47" s="28">
        <v>496</v>
      </c>
      <c r="T47">
        <f t="shared" si="0"/>
        <v>307</v>
      </c>
    </row>
    <row r="48" spans="1:20" x14ac:dyDescent="0.25">
      <c r="A48" s="27" t="s">
        <v>73</v>
      </c>
      <c r="B48" s="16" t="s">
        <v>70</v>
      </c>
      <c r="C48" s="16"/>
      <c r="D48" s="16">
        <v>2020</v>
      </c>
      <c r="E48" s="18">
        <v>43970</v>
      </c>
      <c r="F48" s="27" t="s">
        <v>32</v>
      </c>
      <c r="G48" s="27" t="s">
        <v>80</v>
      </c>
      <c r="H48" s="27">
        <v>68</v>
      </c>
      <c r="I48" s="27"/>
      <c r="J48" s="27"/>
      <c r="K48" s="27"/>
      <c r="L48" s="18">
        <v>44259</v>
      </c>
      <c r="M48" s="27">
        <v>0</v>
      </c>
      <c r="N48" s="27"/>
      <c r="O48" s="18">
        <v>44561</v>
      </c>
      <c r="P48" s="27"/>
      <c r="Q48" s="27"/>
      <c r="R48" s="27"/>
      <c r="S48" s="28">
        <v>591</v>
      </c>
      <c r="T48">
        <f t="shared" si="0"/>
        <v>302</v>
      </c>
    </row>
    <row r="49" spans="1:20" x14ac:dyDescent="0.25">
      <c r="A49" s="27" t="s">
        <v>73</v>
      </c>
      <c r="B49" s="16" t="s">
        <v>71</v>
      </c>
      <c r="C49" s="16"/>
      <c r="D49" s="16">
        <v>2020</v>
      </c>
      <c r="E49" s="18">
        <v>43974</v>
      </c>
      <c r="F49" s="27" t="s">
        <v>62</v>
      </c>
      <c r="G49" s="27" t="s">
        <v>80</v>
      </c>
      <c r="H49" s="27">
        <v>65</v>
      </c>
      <c r="I49" s="27"/>
      <c r="J49" s="27"/>
      <c r="K49" s="27"/>
      <c r="L49" s="18">
        <v>44265</v>
      </c>
      <c r="M49" s="27">
        <v>0</v>
      </c>
      <c r="N49" s="27"/>
      <c r="O49" s="18">
        <v>44342</v>
      </c>
      <c r="P49" s="27">
        <v>1</v>
      </c>
      <c r="Q49" s="27"/>
      <c r="R49" s="27"/>
      <c r="S49" s="28">
        <v>368</v>
      </c>
      <c r="T49">
        <f t="shared" si="0"/>
        <v>77</v>
      </c>
    </row>
    <row r="50" spans="1:20" x14ac:dyDescent="0.25">
      <c r="A50" s="27" t="s">
        <v>73</v>
      </c>
      <c r="B50" s="16" t="s">
        <v>72</v>
      </c>
      <c r="C50" s="16"/>
      <c r="D50" s="16">
        <v>2020</v>
      </c>
      <c r="E50" s="18">
        <v>44055</v>
      </c>
      <c r="F50" s="27" t="s">
        <v>32</v>
      </c>
      <c r="G50" s="27" t="s">
        <v>79</v>
      </c>
      <c r="H50" s="27">
        <v>20</v>
      </c>
      <c r="I50" s="27"/>
      <c r="J50" s="27"/>
      <c r="K50" s="27"/>
      <c r="L50" s="18">
        <v>44216</v>
      </c>
      <c r="M50" s="27">
        <v>0</v>
      </c>
      <c r="N50" s="27"/>
      <c r="O50" s="18">
        <v>44448</v>
      </c>
      <c r="P50" s="18"/>
      <c r="Q50" s="27"/>
      <c r="R50" s="27"/>
      <c r="S50" s="28">
        <v>393</v>
      </c>
      <c r="T50">
        <f t="shared" si="0"/>
        <v>232</v>
      </c>
    </row>
    <row r="51" spans="1:20" x14ac:dyDescent="0.25">
      <c r="R51" s="45" t="s">
        <v>289</v>
      </c>
      <c r="S51" s="76">
        <f>AVERAGE(S44:S50)</f>
        <v>490.71428571428572</v>
      </c>
      <c r="T51" s="76">
        <f>AVERAGE(T44:T50)</f>
        <v>223.57142857142858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9A442-C4C1-40DC-9445-0324AD3F7E57}">
  <dimension ref="A1:J28"/>
  <sheetViews>
    <sheetView showGridLines="0" workbookViewId="0">
      <selection activeCell="D24" sqref="D24:J24"/>
    </sheetView>
  </sheetViews>
  <sheetFormatPr baseColWidth="10" defaultRowHeight="15" x14ac:dyDescent="0.25"/>
  <cols>
    <col min="1" max="1" width="49.5703125" bestFit="1" customWidth="1"/>
    <col min="4" max="4" width="37.7109375" bestFit="1" customWidth="1"/>
  </cols>
  <sheetData>
    <row r="1" spans="1:4" x14ac:dyDescent="0.25">
      <c r="A1" s="1" t="s">
        <v>225</v>
      </c>
      <c r="B1" s="1"/>
      <c r="C1" s="1"/>
      <c r="D1" s="1"/>
    </row>
    <row r="2" spans="1:4" x14ac:dyDescent="0.25">
      <c r="A2" s="52" t="s">
        <v>209</v>
      </c>
      <c r="B2" s="52" t="s">
        <v>210</v>
      </c>
      <c r="C2" s="52" t="s">
        <v>211</v>
      </c>
      <c r="D2" s="52" t="s">
        <v>10</v>
      </c>
    </row>
    <row r="3" spans="1:4" x14ac:dyDescent="0.25">
      <c r="A3" s="53" t="s">
        <v>212</v>
      </c>
      <c r="B3" s="54">
        <v>44440.041666666664</v>
      </c>
      <c r="C3" s="55">
        <v>0.39583333333333331</v>
      </c>
      <c r="D3" s="53" t="s">
        <v>213</v>
      </c>
    </row>
    <row r="4" spans="1:4" x14ac:dyDescent="0.25">
      <c r="A4" s="53" t="s">
        <v>214</v>
      </c>
      <c r="B4" s="54">
        <v>44440.041666666664</v>
      </c>
      <c r="C4" s="55">
        <v>0.375</v>
      </c>
      <c r="D4" s="53" t="s">
        <v>215</v>
      </c>
    </row>
    <row r="5" spans="1:4" x14ac:dyDescent="0.25">
      <c r="A5" s="53" t="s">
        <v>216</v>
      </c>
      <c r="B5" s="54">
        <v>44447.041666666664</v>
      </c>
      <c r="C5" s="55">
        <v>0.39583333333333331</v>
      </c>
      <c r="D5" s="53" t="s">
        <v>213</v>
      </c>
    </row>
    <row r="6" spans="1:4" x14ac:dyDescent="0.25">
      <c r="A6" s="53" t="s">
        <v>217</v>
      </c>
      <c r="B6" s="54">
        <v>44448.041666666664</v>
      </c>
      <c r="C6" s="55">
        <v>0.5</v>
      </c>
      <c r="D6" s="53" t="s">
        <v>218</v>
      </c>
    </row>
    <row r="7" spans="1:4" x14ac:dyDescent="0.25">
      <c r="A7" s="53" t="s">
        <v>219</v>
      </c>
      <c r="B7" s="54">
        <v>44467.041666666664</v>
      </c>
      <c r="C7" s="55">
        <v>0.39583333333333331</v>
      </c>
      <c r="D7" s="53" t="s">
        <v>218</v>
      </c>
    </row>
    <row r="8" spans="1:4" x14ac:dyDescent="0.25">
      <c r="A8" s="53" t="s">
        <v>216</v>
      </c>
      <c r="B8" s="54">
        <v>44468.041666666664</v>
      </c>
      <c r="C8" s="55">
        <v>0.39583333333333331</v>
      </c>
      <c r="D8" s="53" t="s">
        <v>213</v>
      </c>
    </row>
    <row r="9" spans="1:4" x14ac:dyDescent="0.25">
      <c r="A9" s="53" t="s">
        <v>212</v>
      </c>
      <c r="B9" s="54">
        <v>44469.041666666664</v>
      </c>
      <c r="C9" s="55">
        <v>0.39583333333333331</v>
      </c>
      <c r="D9" s="53" t="s">
        <v>220</v>
      </c>
    </row>
    <row r="10" spans="1:4" x14ac:dyDescent="0.25">
      <c r="A10" s="53" t="s">
        <v>214</v>
      </c>
      <c r="B10" s="54">
        <v>44473.041666666664</v>
      </c>
      <c r="C10" s="55">
        <v>0.41666666666666669</v>
      </c>
      <c r="D10" s="53" t="s">
        <v>215</v>
      </c>
    </row>
    <row r="11" spans="1:4" x14ac:dyDescent="0.25">
      <c r="A11" s="53" t="s">
        <v>221</v>
      </c>
      <c r="B11" s="54">
        <v>44482.041666666664</v>
      </c>
      <c r="C11" s="55">
        <v>0.39583333333333331</v>
      </c>
      <c r="D11" s="53" t="s">
        <v>218</v>
      </c>
    </row>
    <row r="12" spans="1:4" x14ac:dyDescent="0.25">
      <c r="A12" s="53" t="s">
        <v>214</v>
      </c>
      <c r="B12" s="54">
        <v>44483.041666666664</v>
      </c>
      <c r="C12" s="55">
        <v>0.375</v>
      </c>
      <c r="D12" s="53" t="s">
        <v>215</v>
      </c>
    </row>
    <row r="13" spans="1:4" x14ac:dyDescent="0.25">
      <c r="A13" s="53" t="s">
        <v>222</v>
      </c>
      <c r="B13" s="54">
        <v>44488.041666666664</v>
      </c>
      <c r="C13" s="55">
        <v>0.39583333333333331</v>
      </c>
      <c r="D13" s="53" t="s">
        <v>223</v>
      </c>
    </row>
    <row r="14" spans="1:4" x14ac:dyDescent="0.25">
      <c r="A14" s="53" t="s">
        <v>212</v>
      </c>
      <c r="B14" s="54">
        <v>44490.041666666664</v>
      </c>
      <c r="C14" s="55">
        <v>0.375</v>
      </c>
      <c r="D14" s="53" t="s">
        <v>213</v>
      </c>
    </row>
    <row r="15" spans="1:4" x14ac:dyDescent="0.25">
      <c r="A15" s="53" t="s">
        <v>224</v>
      </c>
      <c r="B15" s="54">
        <v>44496.041666666664</v>
      </c>
      <c r="C15" s="55">
        <v>0.39583333333333331</v>
      </c>
      <c r="D15" s="53" t="s">
        <v>218</v>
      </c>
    </row>
    <row r="17" spans="1:10" x14ac:dyDescent="0.25">
      <c r="A17" t="s">
        <v>226</v>
      </c>
    </row>
    <row r="18" spans="1:10" x14ac:dyDescent="0.25">
      <c r="A18" s="67"/>
      <c r="B18" s="67" t="s">
        <v>265</v>
      </c>
      <c r="C18" s="67" t="s">
        <v>231</v>
      </c>
      <c r="D18" s="67" t="s">
        <v>232</v>
      </c>
      <c r="E18" s="67" t="s">
        <v>233</v>
      </c>
      <c r="F18" s="67" t="s">
        <v>234</v>
      </c>
      <c r="G18" s="67" t="s">
        <v>235</v>
      </c>
      <c r="H18" s="67" t="s">
        <v>236</v>
      </c>
      <c r="I18" s="67" t="s">
        <v>237</v>
      </c>
      <c r="J18" s="67" t="s">
        <v>238</v>
      </c>
    </row>
    <row r="19" spans="1:10" x14ac:dyDescent="0.25">
      <c r="A19" s="53" t="s">
        <v>166</v>
      </c>
      <c r="B19" s="53">
        <f>SUM(D19:J19)</f>
        <v>12</v>
      </c>
      <c r="C19" s="53">
        <v>0</v>
      </c>
      <c r="D19" s="53">
        <v>2</v>
      </c>
      <c r="E19" s="53">
        <v>2</v>
      </c>
      <c r="F19" s="53">
        <v>2</v>
      </c>
      <c r="G19" s="53">
        <v>0</v>
      </c>
      <c r="H19" s="53">
        <v>5</v>
      </c>
      <c r="I19" s="53">
        <v>1</v>
      </c>
      <c r="J19" s="53"/>
    </row>
    <row r="20" spans="1:10" x14ac:dyDescent="0.25">
      <c r="A20" s="53" t="s">
        <v>35</v>
      </c>
      <c r="B20" s="53">
        <f t="shared" ref="B20:B25" si="0">SUM(D20:J20)</f>
        <v>14</v>
      </c>
      <c r="C20" s="53">
        <v>1</v>
      </c>
      <c r="D20" s="53">
        <v>2</v>
      </c>
      <c r="E20" s="53">
        <v>2</v>
      </c>
      <c r="F20" s="53">
        <v>3</v>
      </c>
      <c r="G20" s="53">
        <v>4</v>
      </c>
      <c r="H20" s="53">
        <v>0</v>
      </c>
      <c r="I20" s="53">
        <v>1</v>
      </c>
      <c r="J20" s="53">
        <v>2</v>
      </c>
    </row>
    <row r="21" spans="1:10" x14ac:dyDescent="0.25">
      <c r="A21" s="53" t="s">
        <v>167</v>
      </c>
      <c r="B21" s="53">
        <f t="shared" si="0"/>
        <v>5</v>
      </c>
      <c r="C21" s="53">
        <v>1</v>
      </c>
      <c r="D21" s="53">
        <v>0</v>
      </c>
      <c r="E21" s="53">
        <v>0</v>
      </c>
      <c r="F21" s="53">
        <v>0</v>
      </c>
      <c r="G21" s="53">
        <v>1</v>
      </c>
      <c r="H21" s="53">
        <v>0</v>
      </c>
      <c r="I21" s="53">
        <v>3</v>
      </c>
      <c r="J21" s="53">
        <v>1</v>
      </c>
    </row>
    <row r="22" spans="1:10" x14ac:dyDescent="0.25">
      <c r="A22" s="53" t="s">
        <v>227</v>
      </c>
      <c r="B22" s="53">
        <f t="shared" si="0"/>
        <v>14</v>
      </c>
      <c r="C22" s="53">
        <v>0</v>
      </c>
      <c r="D22" s="53">
        <v>3</v>
      </c>
      <c r="E22" s="53">
        <v>7</v>
      </c>
      <c r="F22" s="53">
        <v>0</v>
      </c>
      <c r="G22" s="53">
        <v>1</v>
      </c>
      <c r="H22" s="53">
        <v>3</v>
      </c>
      <c r="I22" s="53"/>
      <c r="J22" s="53"/>
    </row>
    <row r="23" spans="1:10" x14ac:dyDescent="0.25">
      <c r="A23" s="53" t="s">
        <v>228</v>
      </c>
      <c r="B23" s="53">
        <f t="shared" si="0"/>
        <v>6</v>
      </c>
      <c r="C23" s="53">
        <v>0</v>
      </c>
      <c r="D23" s="53">
        <v>1</v>
      </c>
      <c r="E23" s="53">
        <v>2</v>
      </c>
      <c r="F23" s="53">
        <v>2</v>
      </c>
      <c r="G23" s="53">
        <v>0</v>
      </c>
      <c r="H23" s="53">
        <v>1</v>
      </c>
      <c r="I23" s="53"/>
      <c r="J23" s="53"/>
    </row>
    <row r="24" spans="1:10" x14ac:dyDescent="0.25">
      <c r="A24" s="53" t="s">
        <v>229</v>
      </c>
      <c r="B24" s="53">
        <f t="shared" si="0"/>
        <v>7</v>
      </c>
      <c r="C24" s="53">
        <v>1</v>
      </c>
      <c r="D24" s="53">
        <v>2</v>
      </c>
      <c r="E24" s="53">
        <v>1</v>
      </c>
      <c r="F24" s="53"/>
      <c r="G24" s="53"/>
      <c r="H24" s="53"/>
      <c r="I24" s="53">
        <v>2</v>
      </c>
      <c r="J24" s="53">
        <v>2</v>
      </c>
    </row>
    <row r="25" spans="1:10" x14ac:dyDescent="0.25">
      <c r="A25" s="53" t="s">
        <v>230</v>
      </c>
      <c r="B25" s="53">
        <f t="shared" si="0"/>
        <v>2</v>
      </c>
      <c r="C25" s="53"/>
      <c r="D25" s="53"/>
      <c r="E25" s="53"/>
      <c r="F25" s="53"/>
      <c r="G25" s="53">
        <v>1</v>
      </c>
      <c r="H25" s="53"/>
      <c r="I25" s="53"/>
      <c r="J25" s="53">
        <v>1</v>
      </c>
    </row>
    <row r="26" spans="1:10" x14ac:dyDescent="0.25">
      <c r="A26" s="68" t="s">
        <v>265</v>
      </c>
      <c r="B26" s="68">
        <f>SUM(B19:B25)</f>
        <v>60</v>
      </c>
    </row>
    <row r="27" spans="1:10" x14ac:dyDescent="0.25">
      <c r="A27" s="81" t="s">
        <v>266</v>
      </c>
      <c r="B27" s="80">
        <f>SUM(B19:B25)-B24-B25</f>
        <v>51</v>
      </c>
    </row>
    <row r="28" spans="1:10" x14ac:dyDescent="0.25">
      <c r="A28" s="82"/>
      <c r="B28" s="80"/>
    </row>
  </sheetData>
  <mergeCells count="2">
    <mergeCell ref="B27:B28"/>
    <mergeCell ref="A27:A28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ADEC-F875-4FC8-8FC7-9CDCB43D17B2}">
  <dimension ref="A1:O30"/>
  <sheetViews>
    <sheetView showGridLines="0" workbookViewId="0">
      <selection activeCell="K8" sqref="K8"/>
    </sheetView>
  </sheetViews>
  <sheetFormatPr baseColWidth="10" defaultRowHeight="15" x14ac:dyDescent="0.25"/>
  <cols>
    <col min="1" max="1" width="41.42578125" bestFit="1" customWidth="1"/>
    <col min="2" max="2" width="16.7109375" customWidth="1"/>
    <col min="5" max="5" width="18.5703125" bestFit="1" customWidth="1"/>
    <col min="6" max="6" width="20.42578125" bestFit="1" customWidth="1"/>
    <col min="9" max="9" width="22.140625" bestFit="1" customWidth="1"/>
  </cols>
  <sheetData>
    <row r="1" spans="1:15" x14ac:dyDescent="0.25">
      <c r="A1" s="85" t="s">
        <v>243</v>
      </c>
      <c r="B1" s="85"/>
      <c r="E1" s="85" t="s">
        <v>244</v>
      </c>
      <c r="F1" s="85"/>
    </row>
    <row r="2" spans="1:15" x14ac:dyDescent="0.25">
      <c r="I2" s="83" t="s">
        <v>111</v>
      </c>
      <c r="J2" s="86" t="s">
        <v>110</v>
      </c>
      <c r="K2" s="86"/>
      <c r="L2" s="86" t="s">
        <v>105</v>
      </c>
      <c r="M2" s="86"/>
      <c r="N2" s="86" t="s">
        <v>106</v>
      </c>
      <c r="O2" s="86"/>
    </row>
    <row r="3" spans="1:15" x14ac:dyDescent="0.25">
      <c r="A3" s="49" t="s">
        <v>239</v>
      </c>
      <c r="B3" s="49" t="s">
        <v>240</v>
      </c>
      <c r="E3" s="49" t="s">
        <v>245</v>
      </c>
      <c r="F3" s="49" t="s">
        <v>129</v>
      </c>
      <c r="I3" s="84"/>
      <c r="J3" s="56" t="s">
        <v>103</v>
      </c>
      <c r="K3" s="56" t="s">
        <v>112</v>
      </c>
      <c r="L3" s="56" t="s">
        <v>103</v>
      </c>
      <c r="M3" s="56" t="s">
        <v>112</v>
      </c>
      <c r="N3" s="56" t="s">
        <v>103</v>
      </c>
      <c r="O3" s="56" t="s">
        <v>112</v>
      </c>
    </row>
    <row r="4" spans="1:15" x14ac:dyDescent="0.25">
      <c r="A4" s="12" t="s">
        <v>1</v>
      </c>
      <c r="B4" t="s">
        <v>128</v>
      </c>
      <c r="E4" s="12" t="s">
        <v>1</v>
      </c>
      <c r="F4" t="s">
        <v>128</v>
      </c>
      <c r="I4" s="53" t="s">
        <v>241</v>
      </c>
      <c r="J4" s="38">
        <f>GETPIVOTDATA("Causa",$A$6)+GETPIVOTDATA("Causa",$E$6)</f>
        <v>32</v>
      </c>
      <c r="K4" s="38">
        <f>GETPIVOTDATA("Causa",$A$16)+GETPIVOTDATA("Causa",$E$16)</f>
        <v>23</v>
      </c>
      <c r="L4" s="38">
        <f>GETPIVOTDATA("Causa",$A$6)</f>
        <v>14</v>
      </c>
      <c r="M4" s="38">
        <f>GETPIVOTDATA("Causa",$A$16)</f>
        <v>10</v>
      </c>
      <c r="N4" s="38">
        <f>GETPIVOTDATA("Causa",$E$6)</f>
        <v>18</v>
      </c>
      <c r="O4" s="38">
        <f>GETPIVOTDATA("Causa",$E$16)</f>
        <v>13</v>
      </c>
    </row>
    <row r="5" spans="1:15" x14ac:dyDescent="0.25">
      <c r="I5" s="53" t="s">
        <v>246</v>
      </c>
      <c r="J5" s="38">
        <f>L5+N5</f>
        <v>27</v>
      </c>
      <c r="K5" s="38">
        <f>M5+O5</f>
        <v>21</v>
      </c>
      <c r="L5" s="38">
        <v>14</v>
      </c>
      <c r="M5" s="38">
        <v>8</v>
      </c>
      <c r="N5" s="38">
        <v>13</v>
      </c>
      <c r="O5" s="38">
        <v>13</v>
      </c>
    </row>
    <row r="6" spans="1:15" x14ac:dyDescent="0.25">
      <c r="A6" s="12" t="s">
        <v>164</v>
      </c>
      <c r="B6" t="s">
        <v>125</v>
      </c>
      <c r="E6" s="12" t="s">
        <v>164</v>
      </c>
      <c r="F6" t="s">
        <v>125</v>
      </c>
    </row>
    <row r="7" spans="1:15" x14ac:dyDescent="0.25">
      <c r="A7" s="15" t="s">
        <v>31</v>
      </c>
      <c r="B7">
        <v>9</v>
      </c>
      <c r="E7" s="15" t="s">
        <v>73</v>
      </c>
      <c r="F7">
        <v>15</v>
      </c>
    </row>
    <row r="8" spans="1:15" x14ac:dyDescent="0.25">
      <c r="A8" s="15" t="s">
        <v>64</v>
      </c>
      <c r="B8">
        <v>2</v>
      </c>
      <c r="E8" s="15" t="s">
        <v>85</v>
      </c>
      <c r="F8">
        <v>3</v>
      </c>
    </row>
    <row r="9" spans="1:15" x14ac:dyDescent="0.25">
      <c r="A9" s="15" t="s">
        <v>59</v>
      </c>
      <c r="B9">
        <v>3</v>
      </c>
      <c r="E9" s="15" t="s">
        <v>127</v>
      </c>
      <c r="F9">
        <v>18</v>
      </c>
    </row>
    <row r="10" spans="1:15" x14ac:dyDescent="0.25">
      <c r="A10" s="15" t="s">
        <v>127</v>
      </c>
      <c r="B10">
        <v>14</v>
      </c>
    </row>
    <row r="13" spans="1:15" x14ac:dyDescent="0.25">
      <c r="A13" s="49" t="s">
        <v>241</v>
      </c>
      <c r="B13" s="49" t="s">
        <v>242</v>
      </c>
      <c r="E13" s="49" t="s">
        <v>245</v>
      </c>
      <c r="F13" s="49" t="s">
        <v>207</v>
      </c>
    </row>
    <row r="14" spans="1:15" x14ac:dyDescent="0.25">
      <c r="A14" s="12" t="s">
        <v>6</v>
      </c>
      <c r="B14" t="s">
        <v>128</v>
      </c>
      <c r="E14" s="12" t="s">
        <v>6</v>
      </c>
      <c r="F14" t="s">
        <v>128</v>
      </c>
    </row>
    <row r="16" spans="1:15" x14ac:dyDescent="0.25">
      <c r="A16" s="12" t="s">
        <v>164</v>
      </c>
      <c r="B16" t="s">
        <v>125</v>
      </c>
      <c r="E16" s="12" t="s">
        <v>164</v>
      </c>
      <c r="F16" t="s">
        <v>125</v>
      </c>
    </row>
    <row r="17" spans="1:6" x14ac:dyDescent="0.25">
      <c r="A17" s="15" t="s">
        <v>35</v>
      </c>
      <c r="B17">
        <v>2</v>
      </c>
      <c r="E17" s="15" t="s">
        <v>73</v>
      </c>
      <c r="F17">
        <v>11</v>
      </c>
    </row>
    <row r="18" spans="1:6" x14ac:dyDescent="0.25">
      <c r="A18" s="15" t="s">
        <v>34</v>
      </c>
      <c r="B18">
        <v>1</v>
      </c>
      <c r="E18" s="15" t="s">
        <v>85</v>
      </c>
      <c r="F18">
        <v>2</v>
      </c>
    </row>
    <row r="19" spans="1:6" x14ac:dyDescent="0.25">
      <c r="A19" s="15" t="s">
        <v>36</v>
      </c>
      <c r="B19">
        <v>4</v>
      </c>
      <c r="E19" s="15" t="s">
        <v>127</v>
      </c>
      <c r="F19">
        <v>13</v>
      </c>
    </row>
    <row r="20" spans="1:6" x14ac:dyDescent="0.25">
      <c r="A20" s="15" t="s">
        <v>141</v>
      </c>
      <c r="B20">
        <v>1</v>
      </c>
    </row>
    <row r="21" spans="1:6" x14ac:dyDescent="0.25">
      <c r="A21" s="15" t="s">
        <v>43</v>
      </c>
      <c r="B21">
        <v>2</v>
      </c>
    </row>
    <row r="22" spans="1:6" x14ac:dyDescent="0.25">
      <c r="A22" s="15" t="s">
        <v>127</v>
      </c>
      <c r="B22">
        <v>10</v>
      </c>
    </row>
    <row r="30" spans="1:6" x14ac:dyDescent="0.25">
      <c r="B30" s="57">
        <f>K5/J5</f>
        <v>0.77777777777777779</v>
      </c>
      <c r="C30" s="57">
        <f>K4/J4</f>
        <v>0.71875</v>
      </c>
    </row>
  </sheetData>
  <mergeCells count="6">
    <mergeCell ref="I2:I3"/>
    <mergeCell ref="A1:B1"/>
    <mergeCell ref="E1:F1"/>
    <mergeCell ref="N2:O2"/>
    <mergeCell ref="L2:M2"/>
    <mergeCell ref="J2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F625C-3A92-4E7C-BEBD-7DE453DF9D84}">
  <dimension ref="B5:F11"/>
  <sheetViews>
    <sheetView showGridLines="0" workbookViewId="0">
      <selection activeCell="K21" sqref="K21"/>
    </sheetView>
  </sheetViews>
  <sheetFormatPr baseColWidth="10" defaultRowHeight="15" x14ac:dyDescent="0.25"/>
  <cols>
    <col min="1" max="1" width="4.5703125" customWidth="1"/>
    <col min="4" max="4" width="12.85546875" customWidth="1"/>
    <col min="5" max="5" width="14.5703125" customWidth="1"/>
  </cols>
  <sheetData>
    <row r="5" spans="2:6" ht="42.75" customHeight="1" x14ac:dyDescent="0.25">
      <c r="B5" s="38"/>
      <c r="C5" s="63" t="s">
        <v>159</v>
      </c>
      <c r="D5" s="62" t="s">
        <v>267</v>
      </c>
      <c r="E5" s="69" t="s">
        <v>269</v>
      </c>
      <c r="F5" s="61" t="s">
        <v>268</v>
      </c>
    </row>
    <row r="6" spans="2:6" x14ac:dyDescent="0.25">
      <c r="B6" s="68">
        <v>2016</v>
      </c>
      <c r="C6" s="64">
        <f>15+3</f>
        <v>18</v>
      </c>
      <c r="D6" s="70">
        <f>7+2+1+1</f>
        <v>11</v>
      </c>
      <c r="E6" s="71">
        <v>11</v>
      </c>
      <c r="F6" s="72">
        <v>9</v>
      </c>
    </row>
    <row r="7" spans="2:6" x14ac:dyDescent="0.25">
      <c r="B7" s="68">
        <v>2017</v>
      </c>
      <c r="C7" s="38">
        <v>32</v>
      </c>
      <c r="D7" s="38">
        <f>5+1+1+1</f>
        <v>8</v>
      </c>
      <c r="E7" s="38">
        <v>12</v>
      </c>
      <c r="F7" s="38">
        <f>7+4+1</f>
        <v>12</v>
      </c>
    </row>
    <row r="8" spans="2:6" x14ac:dyDescent="0.25">
      <c r="B8" s="68">
        <v>2018</v>
      </c>
      <c r="C8" s="38">
        <v>41</v>
      </c>
      <c r="D8" s="38">
        <f>6+4+1+2</f>
        <v>13</v>
      </c>
      <c r="E8" s="38">
        <v>21</v>
      </c>
      <c r="F8" s="38">
        <f>7+6</f>
        <v>13</v>
      </c>
    </row>
    <row r="9" spans="2:6" x14ac:dyDescent="0.25">
      <c r="B9" s="68">
        <v>2019</v>
      </c>
      <c r="C9" s="38">
        <v>31</v>
      </c>
      <c r="D9" s="38">
        <f>5+6+1</f>
        <v>12</v>
      </c>
      <c r="E9" s="38">
        <v>12</v>
      </c>
      <c r="F9" s="38">
        <f>4+12</f>
        <v>16</v>
      </c>
    </row>
    <row r="10" spans="2:6" x14ac:dyDescent="0.25">
      <c r="B10" s="68">
        <v>2020</v>
      </c>
      <c r="C10" s="38">
        <f>28+19+4+4</f>
        <v>55</v>
      </c>
      <c r="D10" s="38">
        <f>4+2+5+1+3</f>
        <v>15</v>
      </c>
      <c r="E10" s="38">
        <v>20</v>
      </c>
      <c r="F10" s="38">
        <f>5+8</f>
        <v>13</v>
      </c>
    </row>
    <row r="11" spans="2:6" x14ac:dyDescent="0.25">
      <c r="B11" s="73">
        <v>2021</v>
      </c>
      <c r="C11" s="74">
        <v>38</v>
      </c>
      <c r="D11" s="74">
        <f>3+5+1+4</f>
        <v>13</v>
      </c>
      <c r="E11" s="74">
        <v>27</v>
      </c>
      <c r="F11" s="74">
        <v>17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3743D-54F6-4B83-9445-C007F950577B}">
  <dimension ref="B1:AC15"/>
  <sheetViews>
    <sheetView showGridLines="0" workbookViewId="0">
      <selection activeCell="R7" sqref="R7"/>
    </sheetView>
  </sheetViews>
  <sheetFormatPr baseColWidth="10" defaultRowHeight="15" x14ac:dyDescent="0.25"/>
  <cols>
    <col min="1" max="1" width="4.42578125" customWidth="1"/>
    <col min="2" max="2" width="22.5703125" bestFit="1" customWidth="1"/>
    <col min="3" max="3" width="12.42578125" customWidth="1"/>
    <col min="4" max="4" width="15.140625" bestFit="1" customWidth="1"/>
    <col min="5" max="5" width="23.140625" bestFit="1" customWidth="1"/>
    <col min="10" max="10" width="14.85546875" bestFit="1" customWidth="1"/>
    <col min="11" max="11" width="21.28515625" bestFit="1" customWidth="1"/>
    <col min="12" max="12" width="15.42578125" bestFit="1" customWidth="1"/>
    <col min="13" max="13" width="21.5703125" bestFit="1" customWidth="1"/>
    <col min="14" max="14" width="11.7109375" bestFit="1" customWidth="1"/>
    <col min="16" max="16" width="18.140625" bestFit="1" customWidth="1"/>
    <col min="17" max="17" width="21.28515625" bestFit="1" customWidth="1"/>
    <col min="18" max="18" width="15.42578125" bestFit="1" customWidth="1"/>
    <col min="19" max="19" width="21.5703125" bestFit="1" customWidth="1"/>
    <col min="20" max="20" width="11.7109375" bestFit="1" customWidth="1"/>
    <col min="22" max="22" width="14.85546875" bestFit="1" customWidth="1"/>
    <col min="23" max="23" width="21.28515625" bestFit="1" customWidth="1"/>
    <col min="24" max="24" width="13.5703125" bestFit="1" customWidth="1"/>
    <col min="25" max="25" width="7.5703125" bestFit="1" customWidth="1"/>
    <col min="26" max="26" width="20" bestFit="1" customWidth="1"/>
    <col min="27" max="27" width="10.28515625" bestFit="1" customWidth="1"/>
    <col min="28" max="28" width="9.85546875" bestFit="1" customWidth="1"/>
    <col min="29" max="29" width="11.7109375" bestFit="1" customWidth="1"/>
  </cols>
  <sheetData>
    <row r="1" spans="2:29" x14ac:dyDescent="0.25">
      <c r="J1" s="87" t="s">
        <v>129</v>
      </c>
      <c r="K1" s="87"/>
      <c r="L1" s="87"/>
      <c r="M1" s="87"/>
      <c r="N1" s="87"/>
      <c r="P1" s="87" t="s">
        <v>134</v>
      </c>
      <c r="Q1" s="87"/>
      <c r="R1" s="87"/>
      <c r="S1" s="87"/>
      <c r="T1" s="87"/>
      <c r="V1" s="87" t="s">
        <v>139</v>
      </c>
      <c r="W1" s="87"/>
      <c r="X1" s="87"/>
      <c r="Y1" s="87"/>
      <c r="Z1" s="87"/>
    </row>
    <row r="2" spans="2:29" ht="15.75" thickBot="1" x14ac:dyDescent="0.3">
      <c r="J2" s="12" t="s">
        <v>104</v>
      </c>
      <c r="K2" s="15">
        <v>2020</v>
      </c>
      <c r="L2" s="13" t="s">
        <v>130</v>
      </c>
      <c r="P2" s="12" t="s">
        <v>132</v>
      </c>
      <c r="Q2" t="s">
        <v>128</v>
      </c>
      <c r="R2" s="13" t="s">
        <v>130</v>
      </c>
      <c r="V2" s="12" t="s">
        <v>6</v>
      </c>
      <c r="W2" t="s">
        <v>128</v>
      </c>
      <c r="X2" s="13" t="s">
        <v>130</v>
      </c>
    </row>
    <row r="3" spans="2:29" ht="15.75" thickBot="1" x14ac:dyDescent="0.3">
      <c r="B3" s="2"/>
      <c r="C3" s="91" t="s">
        <v>110</v>
      </c>
      <c r="D3" s="92"/>
      <c r="E3" s="91" t="s">
        <v>105</v>
      </c>
      <c r="F3" s="92"/>
      <c r="G3" s="91" t="s">
        <v>106</v>
      </c>
      <c r="H3" s="92"/>
    </row>
    <row r="4" spans="2:29" ht="15.75" thickBot="1" x14ac:dyDescent="0.3">
      <c r="B4" s="3" t="s">
        <v>108</v>
      </c>
      <c r="C4" s="4" t="s">
        <v>103</v>
      </c>
      <c r="D4" s="5" t="s">
        <v>112</v>
      </c>
      <c r="E4" s="4" t="s">
        <v>103</v>
      </c>
      <c r="F4" s="5" t="s">
        <v>112</v>
      </c>
      <c r="G4" s="4" t="s">
        <v>103</v>
      </c>
      <c r="H4" s="5" t="s">
        <v>112</v>
      </c>
      <c r="K4" s="12" t="s">
        <v>126</v>
      </c>
      <c r="Q4" s="12" t="s">
        <v>126</v>
      </c>
      <c r="W4" s="12" t="s">
        <v>126</v>
      </c>
    </row>
    <row r="5" spans="2:29" x14ac:dyDescent="0.25">
      <c r="B5" s="9" t="s">
        <v>109</v>
      </c>
      <c r="C5" s="10">
        <f>E5+G5</f>
        <v>35</v>
      </c>
      <c r="D5" s="11">
        <f>F5+H5</f>
        <v>24</v>
      </c>
      <c r="E5" s="10">
        <v>23</v>
      </c>
      <c r="F5" s="11">
        <v>17</v>
      </c>
      <c r="G5" s="10">
        <v>12</v>
      </c>
      <c r="H5" s="11">
        <v>7</v>
      </c>
      <c r="K5" t="s">
        <v>31</v>
      </c>
      <c r="L5" t="s">
        <v>64</v>
      </c>
      <c r="M5" t="s">
        <v>59</v>
      </c>
      <c r="N5" t="s">
        <v>127</v>
      </c>
      <c r="Q5" t="s">
        <v>31</v>
      </c>
      <c r="R5" t="s">
        <v>64</v>
      </c>
      <c r="S5" t="s">
        <v>59</v>
      </c>
      <c r="T5" t="s">
        <v>127</v>
      </c>
      <c r="W5" t="s">
        <v>35</v>
      </c>
      <c r="X5" t="s">
        <v>34</v>
      </c>
      <c r="Y5" t="s">
        <v>36</v>
      </c>
      <c r="Z5" t="s">
        <v>43</v>
      </c>
      <c r="AA5" t="s">
        <v>140</v>
      </c>
      <c r="AB5" t="s">
        <v>141</v>
      </c>
      <c r="AC5" t="s">
        <v>127</v>
      </c>
    </row>
    <row r="6" spans="2:29" ht="15.75" thickBot="1" x14ac:dyDescent="0.3">
      <c r="B6" s="6" t="s">
        <v>107</v>
      </c>
      <c r="C6" s="7">
        <f>E6+G6</f>
        <v>42</v>
      </c>
      <c r="D6" s="8">
        <f>F6+H6</f>
        <v>35</v>
      </c>
      <c r="E6" s="7">
        <v>23</v>
      </c>
      <c r="F6" s="8">
        <v>16</v>
      </c>
      <c r="G6" s="7">
        <v>19</v>
      </c>
      <c r="H6" s="8">
        <v>19</v>
      </c>
      <c r="J6" t="s">
        <v>125</v>
      </c>
      <c r="K6">
        <v>22</v>
      </c>
      <c r="L6">
        <v>4</v>
      </c>
      <c r="M6">
        <v>6</v>
      </c>
      <c r="N6">
        <v>32</v>
      </c>
      <c r="P6" t="s">
        <v>125</v>
      </c>
      <c r="Q6">
        <v>27</v>
      </c>
      <c r="R6">
        <v>4</v>
      </c>
      <c r="S6">
        <v>2</v>
      </c>
      <c r="T6">
        <v>33</v>
      </c>
      <c r="V6" t="s">
        <v>125</v>
      </c>
      <c r="W6">
        <v>2</v>
      </c>
      <c r="X6">
        <v>2</v>
      </c>
      <c r="Y6">
        <v>6</v>
      </c>
      <c r="Z6">
        <v>4</v>
      </c>
      <c r="AA6">
        <v>1</v>
      </c>
      <c r="AB6">
        <v>3</v>
      </c>
      <c r="AC6">
        <v>18</v>
      </c>
    </row>
    <row r="7" spans="2:29" ht="15.75" thickBot="1" x14ac:dyDescent="0.3"/>
    <row r="8" spans="2:29" ht="15.75" thickBot="1" x14ac:dyDescent="0.3">
      <c r="C8" s="91" t="s">
        <v>110</v>
      </c>
      <c r="D8" s="92"/>
      <c r="E8" s="91" t="s">
        <v>105</v>
      </c>
      <c r="F8" s="92"/>
      <c r="G8" s="91" t="s">
        <v>106</v>
      </c>
      <c r="H8" s="92"/>
    </row>
    <row r="9" spans="2:29" ht="15.75" thickBot="1" x14ac:dyDescent="0.3">
      <c r="B9" s="3" t="s">
        <v>111</v>
      </c>
      <c r="C9" s="4" t="s">
        <v>103</v>
      </c>
      <c r="D9" s="5" t="s">
        <v>112</v>
      </c>
      <c r="E9" s="4" t="s">
        <v>103</v>
      </c>
      <c r="F9" s="5" t="s">
        <v>112</v>
      </c>
      <c r="G9" s="4" t="s">
        <v>103</v>
      </c>
      <c r="H9" s="5" t="s">
        <v>112</v>
      </c>
      <c r="P9" s="12" t="s">
        <v>138</v>
      </c>
      <c r="Q9" t="s">
        <v>102</v>
      </c>
      <c r="R9" s="13" t="s">
        <v>73</v>
      </c>
      <c r="V9" s="12" t="s">
        <v>6</v>
      </c>
      <c r="W9" t="s">
        <v>128</v>
      </c>
    </row>
    <row r="10" spans="2:29" x14ac:dyDescent="0.25">
      <c r="B10" s="9" t="s">
        <v>124</v>
      </c>
      <c r="C10" s="10">
        <f>E10+G10</f>
        <v>55</v>
      </c>
      <c r="D10" s="11"/>
      <c r="E10" s="10">
        <f>GETPIVOTDATA("Causa",$J$4)</f>
        <v>32</v>
      </c>
      <c r="F10" s="11"/>
      <c r="G10" s="10">
        <f>GETPIVOTDATA("Causa",$J$12)</f>
        <v>23</v>
      </c>
      <c r="H10" s="11"/>
      <c r="J10" s="12" t="s">
        <v>104</v>
      </c>
      <c r="K10" s="15">
        <v>2020</v>
      </c>
      <c r="L10" s="13" t="s">
        <v>131</v>
      </c>
    </row>
    <row r="11" spans="2:29" ht="15.75" thickBot="1" x14ac:dyDescent="0.3">
      <c r="Q11" s="12" t="s">
        <v>126</v>
      </c>
      <c r="W11" s="12" t="s">
        <v>126</v>
      </c>
    </row>
    <row r="12" spans="2:29" ht="15.75" thickBot="1" x14ac:dyDescent="0.3">
      <c r="C12" s="88" t="s">
        <v>135</v>
      </c>
      <c r="D12" s="89"/>
      <c r="E12" s="89"/>
      <c r="F12" s="89"/>
      <c r="G12" s="89"/>
      <c r="H12" s="90"/>
      <c r="K12" s="12" t="s">
        <v>126</v>
      </c>
      <c r="Q12" t="s">
        <v>73</v>
      </c>
      <c r="R12" t="s">
        <v>85</v>
      </c>
      <c r="S12" t="s">
        <v>127</v>
      </c>
      <c r="W12" t="s">
        <v>87</v>
      </c>
      <c r="X12" t="s">
        <v>36</v>
      </c>
      <c r="Y12" t="s">
        <v>79</v>
      </c>
      <c r="Z12" t="s">
        <v>81</v>
      </c>
      <c r="AA12" t="s">
        <v>86</v>
      </c>
      <c r="AB12" t="s">
        <v>80</v>
      </c>
      <c r="AC12" t="s">
        <v>127</v>
      </c>
    </row>
    <row r="13" spans="2:29" ht="15.75" thickBot="1" x14ac:dyDescent="0.3">
      <c r="B13" s="4" t="s">
        <v>111</v>
      </c>
      <c r="C13" s="33" t="s">
        <v>105</v>
      </c>
      <c r="D13" s="35" t="s">
        <v>136</v>
      </c>
      <c r="E13" s="35" t="s">
        <v>137</v>
      </c>
      <c r="F13" s="32" t="s">
        <v>112</v>
      </c>
      <c r="G13" s="32" t="s">
        <v>103</v>
      </c>
      <c r="H13" s="5" t="s">
        <v>112</v>
      </c>
      <c r="K13" t="s">
        <v>73</v>
      </c>
      <c r="L13" t="s">
        <v>85</v>
      </c>
      <c r="M13" t="s">
        <v>127</v>
      </c>
      <c r="P13" t="s">
        <v>125</v>
      </c>
      <c r="Q13">
        <v>11</v>
      </c>
      <c r="R13">
        <v>1</v>
      </c>
      <c r="S13">
        <v>12</v>
      </c>
      <c r="V13" t="s">
        <v>125</v>
      </c>
      <c r="W13">
        <v>2</v>
      </c>
      <c r="X13">
        <v>6</v>
      </c>
      <c r="Y13">
        <v>5</v>
      </c>
      <c r="Z13">
        <v>1</v>
      </c>
      <c r="AA13">
        <v>1</v>
      </c>
      <c r="AB13">
        <v>2</v>
      </c>
      <c r="AC13">
        <v>17</v>
      </c>
    </row>
    <row r="14" spans="2:29" ht="15.75" thickBot="1" x14ac:dyDescent="0.3">
      <c r="B14" s="30" t="s">
        <v>124</v>
      </c>
      <c r="C14" s="34">
        <f>GETPIVOTDATA("Causa",$P$4,"Tipo","Contenciosa")</f>
        <v>27</v>
      </c>
      <c r="D14" s="36">
        <f>GETPIVOTDATA("Causa",$P$4,"Tipo","Contenciosa - CIP")</f>
        <v>4</v>
      </c>
      <c r="E14" s="36">
        <f>GETPIVOTDATA("Causa",$P$4,"Tipo","Contenciosa - Prejudicial")</f>
        <v>2</v>
      </c>
      <c r="F14" s="31"/>
      <c r="G14" s="31">
        <f>GETPIVOTDATA("Causa",$J$12)</f>
        <v>23</v>
      </c>
      <c r="H14" s="8"/>
      <c r="J14" t="s">
        <v>125</v>
      </c>
      <c r="K14">
        <v>19</v>
      </c>
      <c r="L14">
        <v>4</v>
      </c>
      <c r="M14">
        <v>23</v>
      </c>
    </row>
    <row r="15" spans="2:29" ht="15.75" thickBot="1" x14ac:dyDescent="0.3">
      <c r="S15" s="4" t="s">
        <v>110</v>
      </c>
      <c r="T15" s="5">
        <f>GETPIVOTDATA("Causa",$P$11)+GETPIVOTDATA("Causa",$P$4)</f>
        <v>45</v>
      </c>
    </row>
  </sheetData>
  <mergeCells count="10">
    <mergeCell ref="V1:Z1"/>
    <mergeCell ref="J1:N1"/>
    <mergeCell ref="P1:T1"/>
    <mergeCell ref="C12:H12"/>
    <mergeCell ref="E3:F3"/>
    <mergeCell ref="G3:H3"/>
    <mergeCell ref="C3:D3"/>
    <mergeCell ref="C8:D8"/>
    <mergeCell ref="E8:F8"/>
    <mergeCell ref="G8:H8"/>
  </mergeCells>
  <pageMargins left="0.7" right="0.7" top="0.75" bottom="0.75" header="0.3" footer="0.3"/>
  <pageSetup paperSize="9" orientation="portrait" horizontalDpi="360" verticalDpi="360"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B22C4-B57A-47DC-8866-57B089B44DBE}">
  <dimension ref="A1:J13"/>
  <sheetViews>
    <sheetView showGridLines="0" workbookViewId="0">
      <selection activeCell="D24" sqref="D24"/>
    </sheetView>
  </sheetViews>
  <sheetFormatPr baseColWidth="10" defaultRowHeight="15" x14ac:dyDescent="0.25"/>
  <cols>
    <col min="1" max="1" width="21.28515625" bestFit="1" customWidth="1"/>
    <col min="4" max="4" width="13" bestFit="1" customWidth="1"/>
    <col min="7" max="7" width="13.140625" bestFit="1" customWidth="1"/>
    <col min="8" max="8" width="13.42578125" customWidth="1"/>
    <col min="9" max="9" width="14.5703125" bestFit="1" customWidth="1"/>
  </cols>
  <sheetData>
    <row r="1" spans="1:10" s="20" customFormat="1" x14ac:dyDescent="0.25">
      <c r="A1" s="20" t="s">
        <v>10</v>
      </c>
      <c r="B1" s="20" t="s">
        <v>0</v>
      </c>
      <c r="C1" s="20" t="s">
        <v>104</v>
      </c>
      <c r="D1" s="20" t="s">
        <v>1</v>
      </c>
    </row>
    <row r="2" spans="1:10" x14ac:dyDescent="0.25">
      <c r="A2" t="s">
        <v>144</v>
      </c>
      <c r="B2" t="s">
        <v>145</v>
      </c>
      <c r="C2">
        <v>2021</v>
      </c>
      <c r="D2" s="37">
        <v>44200</v>
      </c>
      <c r="G2" t="s">
        <v>159</v>
      </c>
    </row>
    <row r="3" spans="1:10" x14ac:dyDescent="0.25">
      <c r="A3" t="s">
        <v>59</v>
      </c>
      <c r="B3" t="s">
        <v>146</v>
      </c>
      <c r="C3">
        <v>2021</v>
      </c>
      <c r="D3" s="37">
        <v>44208</v>
      </c>
      <c r="G3" t="s">
        <v>160</v>
      </c>
    </row>
    <row r="4" spans="1:10" x14ac:dyDescent="0.25">
      <c r="A4" t="s">
        <v>59</v>
      </c>
      <c r="B4" t="s">
        <v>147</v>
      </c>
      <c r="C4">
        <v>2021</v>
      </c>
      <c r="D4" s="37">
        <v>44218</v>
      </c>
    </row>
    <row r="5" spans="1:10" x14ac:dyDescent="0.25">
      <c r="A5" t="s">
        <v>31</v>
      </c>
      <c r="B5" t="s">
        <v>148</v>
      </c>
      <c r="C5">
        <v>2021</v>
      </c>
      <c r="D5" s="37">
        <v>44256</v>
      </c>
      <c r="G5" s="39" t="s">
        <v>111</v>
      </c>
      <c r="H5" s="39" t="s">
        <v>161</v>
      </c>
      <c r="I5" s="39" t="s">
        <v>106</v>
      </c>
      <c r="J5" s="39" t="s">
        <v>110</v>
      </c>
    </row>
    <row r="6" spans="1:10" x14ac:dyDescent="0.25">
      <c r="A6" t="s">
        <v>73</v>
      </c>
      <c r="B6" t="s">
        <v>149</v>
      </c>
      <c r="C6">
        <v>2021</v>
      </c>
      <c r="D6" s="37">
        <v>44208</v>
      </c>
      <c r="G6" s="38" t="s">
        <v>162</v>
      </c>
      <c r="H6" s="38">
        <v>4</v>
      </c>
      <c r="I6" s="38">
        <v>8</v>
      </c>
      <c r="J6" s="38">
        <v>12</v>
      </c>
    </row>
    <row r="7" spans="1:10" x14ac:dyDescent="0.25">
      <c r="A7" t="s">
        <v>73</v>
      </c>
      <c r="B7" t="s">
        <v>150</v>
      </c>
      <c r="C7">
        <v>2021</v>
      </c>
      <c r="D7" s="37">
        <v>44214</v>
      </c>
    </row>
    <row r="8" spans="1:10" x14ac:dyDescent="0.25">
      <c r="A8" t="s">
        <v>73</v>
      </c>
      <c r="B8" t="s">
        <v>151</v>
      </c>
      <c r="C8">
        <v>2021</v>
      </c>
      <c r="D8" s="37">
        <v>44218</v>
      </c>
      <c r="G8" s="39" t="s">
        <v>111</v>
      </c>
      <c r="H8" s="39" t="s">
        <v>161</v>
      </c>
      <c r="I8" s="39" t="s">
        <v>106</v>
      </c>
      <c r="J8" s="39" t="s">
        <v>110</v>
      </c>
    </row>
    <row r="9" spans="1:10" x14ac:dyDescent="0.25">
      <c r="A9" t="s">
        <v>73</v>
      </c>
      <c r="B9" t="s">
        <v>152</v>
      </c>
      <c r="C9">
        <v>2021</v>
      </c>
      <c r="D9" s="37">
        <v>44232</v>
      </c>
      <c r="G9" s="38" t="s">
        <v>162</v>
      </c>
      <c r="H9" s="38">
        <v>1</v>
      </c>
      <c r="I9" s="38">
        <v>2</v>
      </c>
      <c r="J9" s="38">
        <v>3</v>
      </c>
    </row>
    <row r="10" spans="1:10" x14ac:dyDescent="0.25">
      <c r="A10" t="s">
        <v>73</v>
      </c>
      <c r="B10" t="s">
        <v>153</v>
      </c>
      <c r="C10">
        <v>2021</v>
      </c>
      <c r="D10" s="37">
        <v>44252</v>
      </c>
    </row>
    <row r="11" spans="1:10" x14ac:dyDescent="0.25">
      <c r="A11" t="s">
        <v>154</v>
      </c>
      <c r="B11" t="s">
        <v>155</v>
      </c>
      <c r="C11">
        <v>2021</v>
      </c>
      <c r="D11" s="37">
        <v>44238</v>
      </c>
    </row>
    <row r="12" spans="1:10" x14ac:dyDescent="0.25">
      <c r="A12" t="s">
        <v>73</v>
      </c>
      <c r="B12" t="s">
        <v>156</v>
      </c>
      <c r="C12">
        <v>2021</v>
      </c>
      <c r="D12" s="37">
        <v>44292</v>
      </c>
    </row>
    <row r="13" spans="1:10" x14ac:dyDescent="0.25">
      <c r="A13" t="s">
        <v>82</v>
      </c>
      <c r="B13" t="s">
        <v>157</v>
      </c>
      <c r="C13">
        <v>2021</v>
      </c>
      <c r="D13" s="37">
        <v>44274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14B0E-A9D9-42B1-A5A1-D4462C2514A9}">
  <dimension ref="B5:C10"/>
  <sheetViews>
    <sheetView showGridLines="0" workbookViewId="0">
      <selection activeCell="I12" sqref="I12"/>
    </sheetView>
  </sheetViews>
  <sheetFormatPr baseColWidth="10" defaultRowHeight="15" x14ac:dyDescent="0.25"/>
  <cols>
    <col min="2" max="2" width="20.42578125" bestFit="1" customWidth="1"/>
  </cols>
  <sheetData>
    <row r="5" spans="2:3" x14ac:dyDescent="0.25">
      <c r="B5" s="39" t="s">
        <v>165</v>
      </c>
      <c r="C5" s="39" t="s">
        <v>168</v>
      </c>
    </row>
    <row r="6" spans="2:3" x14ac:dyDescent="0.25">
      <c r="B6" s="41" t="s">
        <v>166</v>
      </c>
      <c r="C6" s="38">
        <v>2</v>
      </c>
    </row>
    <row r="7" spans="2:3" x14ac:dyDescent="0.25">
      <c r="B7" s="41" t="s">
        <v>169</v>
      </c>
      <c r="C7" s="38">
        <v>5</v>
      </c>
    </row>
    <row r="8" spans="2:3" x14ac:dyDescent="0.25">
      <c r="B8" s="41" t="s">
        <v>35</v>
      </c>
      <c r="C8" s="38">
        <v>2</v>
      </c>
    </row>
    <row r="9" spans="2:3" x14ac:dyDescent="0.25">
      <c r="B9" s="41" t="s">
        <v>167</v>
      </c>
      <c r="C9" s="38">
        <v>1</v>
      </c>
    </row>
    <row r="10" spans="2:3" ht="15.75" x14ac:dyDescent="0.25">
      <c r="B10" s="40" t="s">
        <v>110</v>
      </c>
      <c r="C10" s="40">
        <f>SUM(C6:C9)</f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9339-4DB1-432E-BB97-C2206ABBB114}">
  <dimension ref="A1:J39"/>
  <sheetViews>
    <sheetView showGridLines="0" topLeftCell="A10" workbookViewId="0">
      <selection activeCell="F39" sqref="F39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4" bestFit="1" customWidth="1"/>
    <col min="4" max="4" width="17.5703125" bestFit="1" customWidth="1"/>
    <col min="5" max="5" width="22.42578125" bestFit="1" customWidth="1"/>
    <col min="6" max="9" width="10.42578125" bestFit="1" customWidth="1"/>
    <col min="10" max="10" width="12.5703125" bestFit="1" customWidth="1"/>
    <col min="11" max="15" width="10.42578125" bestFit="1" customWidth="1"/>
    <col min="16" max="16" width="12.5703125" bestFit="1" customWidth="1"/>
  </cols>
  <sheetData>
    <row r="1" spans="1:10" x14ac:dyDescent="0.25">
      <c r="A1" s="1" t="s">
        <v>186</v>
      </c>
    </row>
    <row r="2" spans="1:10" x14ac:dyDescent="0.25">
      <c r="A2" s="12" t="s">
        <v>1</v>
      </c>
      <c r="B2" t="s">
        <v>128</v>
      </c>
    </row>
    <row r="4" spans="1:10" x14ac:dyDescent="0.25">
      <c r="A4" s="12" t="s">
        <v>164</v>
      </c>
      <c r="B4" t="s">
        <v>125</v>
      </c>
    </row>
    <row r="5" spans="1:10" x14ac:dyDescent="0.25">
      <c r="A5" s="15" t="s">
        <v>73</v>
      </c>
      <c r="B5">
        <v>8</v>
      </c>
    </row>
    <row r="6" spans="1:10" x14ac:dyDescent="0.25">
      <c r="A6" s="15" t="s">
        <v>154</v>
      </c>
      <c r="B6">
        <v>2</v>
      </c>
    </row>
    <row r="7" spans="1:10" x14ac:dyDescent="0.25">
      <c r="A7" s="15" t="s">
        <v>82</v>
      </c>
      <c r="B7">
        <v>2</v>
      </c>
    </row>
    <row r="8" spans="1:10" x14ac:dyDescent="0.25">
      <c r="A8" s="15" t="s">
        <v>127</v>
      </c>
      <c r="B8">
        <v>12</v>
      </c>
    </row>
    <row r="11" spans="1:10" x14ac:dyDescent="0.25">
      <c r="A11" s="46" t="s">
        <v>188</v>
      </c>
      <c r="D11" s="46" t="s">
        <v>188</v>
      </c>
    </row>
    <row r="12" spans="1:10" x14ac:dyDescent="0.25">
      <c r="A12" s="12" t="s">
        <v>6</v>
      </c>
      <c r="B12" t="s">
        <v>128</v>
      </c>
    </row>
    <row r="14" spans="1:10" x14ac:dyDescent="0.25">
      <c r="A14" s="12" t="s">
        <v>164</v>
      </c>
      <c r="B14" t="s">
        <v>125</v>
      </c>
      <c r="D14" s="12" t="s">
        <v>125</v>
      </c>
      <c r="E14" s="12" t="s">
        <v>126</v>
      </c>
    </row>
    <row r="15" spans="1:10" x14ac:dyDescent="0.25">
      <c r="A15" s="15" t="s">
        <v>87</v>
      </c>
      <c r="B15">
        <v>1</v>
      </c>
      <c r="D15" s="12" t="s">
        <v>164</v>
      </c>
      <c r="E15" s="37">
        <v>44272</v>
      </c>
      <c r="F15" s="37">
        <v>44329</v>
      </c>
      <c r="G15" s="37">
        <v>44342</v>
      </c>
      <c r="H15" s="37">
        <v>44405</v>
      </c>
      <c r="I15" s="37">
        <v>44448</v>
      </c>
      <c r="J15" t="s">
        <v>127</v>
      </c>
    </row>
    <row r="16" spans="1:10" x14ac:dyDescent="0.25">
      <c r="A16" s="15" t="s">
        <v>185</v>
      </c>
      <c r="B16">
        <v>1</v>
      </c>
      <c r="D16" s="15" t="s">
        <v>87</v>
      </c>
      <c r="E16">
        <v>1</v>
      </c>
      <c r="J16">
        <v>1</v>
      </c>
    </row>
    <row r="17" spans="1:10" x14ac:dyDescent="0.25">
      <c r="A17" s="15" t="s">
        <v>34</v>
      </c>
      <c r="B17">
        <v>3</v>
      </c>
      <c r="D17" s="15" t="s">
        <v>79</v>
      </c>
      <c r="I17">
        <v>1</v>
      </c>
      <c r="J17">
        <v>1</v>
      </c>
    </row>
    <row r="18" spans="1:10" x14ac:dyDescent="0.25">
      <c r="A18" s="15" t="s">
        <v>36</v>
      </c>
      <c r="B18">
        <v>3</v>
      </c>
      <c r="D18" s="15" t="s">
        <v>80</v>
      </c>
      <c r="F18">
        <v>1</v>
      </c>
      <c r="G18">
        <v>1</v>
      </c>
      <c r="H18">
        <v>1</v>
      </c>
      <c r="J18">
        <v>3</v>
      </c>
    </row>
    <row r="19" spans="1:10" x14ac:dyDescent="0.25">
      <c r="A19" s="15" t="s">
        <v>79</v>
      </c>
      <c r="B19">
        <v>1</v>
      </c>
      <c r="D19" s="15" t="s">
        <v>127</v>
      </c>
      <c r="E19">
        <v>1</v>
      </c>
      <c r="F19">
        <v>1</v>
      </c>
      <c r="G19">
        <v>1</v>
      </c>
      <c r="H19">
        <v>1</v>
      </c>
      <c r="I19">
        <v>1</v>
      </c>
      <c r="J19">
        <v>5</v>
      </c>
    </row>
    <row r="20" spans="1:10" x14ac:dyDescent="0.25">
      <c r="A20" s="15" t="s">
        <v>80</v>
      </c>
      <c r="B20">
        <v>3</v>
      </c>
    </row>
    <row r="21" spans="1:10" x14ac:dyDescent="0.25">
      <c r="A21" s="15" t="s">
        <v>127</v>
      </c>
      <c r="B21">
        <v>12</v>
      </c>
    </row>
    <row r="25" spans="1:10" x14ac:dyDescent="0.25">
      <c r="A25" s="46" t="s">
        <v>190</v>
      </c>
    </row>
    <row r="26" spans="1:10" x14ac:dyDescent="0.25">
      <c r="A26" s="12" t="s">
        <v>125</v>
      </c>
      <c r="B26" s="12" t="s">
        <v>126</v>
      </c>
    </row>
    <row r="27" spans="1:10" x14ac:dyDescent="0.25">
      <c r="A27" s="12" t="s">
        <v>164</v>
      </c>
      <c r="B27" t="s">
        <v>63</v>
      </c>
      <c r="C27" t="s">
        <v>102</v>
      </c>
      <c r="D27" t="s">
        <v>127</v>
      </c>
    </row>
    <row r="28" spans="1:10" x14ac:dyDescent="0.25">
      <c r="A28" s="15">
        <v>2020</v>
      </c>
      <c r="B28">
        <v>5</v>
      </c>
      <c r="C28">
        <v>3</v>
      </c>
      <c r="D28">
        <v>8</v>
      </c>
    </row>
    <row r="29" spans="1:10" x14ac:dyDescent="0.25">
      <c r="A29" s="15">
        <v>2021</v>
      </c>
      <c r="B29">
        <v>1</v>
      </c>
      <c r="C29">
        <v>11</v>
      </c>
      <c r="D29">
        <v>12</v>
      </c>
    </row>
    <row r="30" spans="1:10" x14ac:dyDescent="0.25">
      <c r="A30" s="15" t="s">
        <v>127</v>
      </c>
      <c r="B30">
        <v>6</v>
      </c>
      <c r="C30">
        <v>14</v>
      </c>
      <c r="D30">
        <v>20</v>
      </c>
    </row>
    <row r="33" spans="1:2" x14ac:dyDescent="0.25">
      <c r="A33" s="12" t="s">
        <v>184</v>
      </c>
      <c r="B33" t="s">
        <v>62</v>
      </c>
    </row>
    <row r="35" spans="1:2" x14ac:dyDescent="0.25">
      <c r="A35" s="12" t="s">
        <v>164</v>
      </c>
      <c r="B35" t="s">
        <v>125</v>
      </c>
    </row>
    <row r="36" spans="1:2" x14ac:dyDescent="0.25">
      <c r="A36" s="15" t="s">
        <v>73</v>
      </c>
      <c r="B36">
        <v>4</v>
      </c>
    </row>
    <row r="37" spans="1:2" x14ac:dyDescent="0.25">
      <c r="A37" s="44" t="s">
        <v>36</v>
      </c>
      <c r="B37">
        <v>3</v>
      </c>
    </row>
    <row r="38" spans="1:2" x14ac:dyDescent="0.25">
      <c r="A38" s="44" t="s">
        <v>80</v>
      </c>
      <c r="B38">
        <v>1</v>
      </c>
    </row>
    <row r="39" spans="1:2" x14ac:dyDescent="0.25">
      <c r="A39" s="15" t="s">
        <v>127</v>
      </c>
      <c r="B39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A763-6E7E-4126-92A2-A42C06EAE2ED}">
  <sheetPr>
    <tabColor rgb="FFCC00CC"/>
  </sheetPr>
  <dimension ref="A1:S44"/>
  <sheetViews>
    <sheetView showGridLines="0" workbookViewId="0">
      <selection activeCell="N2" sqref="N2"/>
    </sheetView>
  </sheetViews>
  <sheetFormatPr baseColWidth="10" defaultRowHeight="15" x14ac:dyDescent="0.25"/>
  <cols>
    <col min="1" max="1" width="16.42578125" bestFit="1" customWidth="1"/>
    <col min="2" max="2" width="20.42578125" bestFit="1" customWidth="1"/>
    <col min="3" max="3" width="24.42578125" bestFit="1" customWidth="1"/>
    <col min="4" max="4" width="17.5703125" bestFit="1" customWidth="1"/>
    <col min="5" max="5" width="22.42578125" bestFit="1" customWidth="1"/>
    <col min="6" max="6" width="14" bestFit="1" customWidth="1"/>
    <col min="7" max="7" width="20.28515625" bestFit="1" customWidth="1"/>
    <col min="8" max="8" width="12.5703125" bestFit="1" customWidth="1"/>
    <col min="9" max="9" width="14.7109375" bestFit="1" customWidth="1"/>
    <col min="10" max="10" width="22.140625" bestFit="1" customWidth="1"/>
    <col min="11" max="11" width="12.5703125" bestFit="1" customWidth="1"/>
    <col min="13" max="13" width="22.140625" bestFit="1" customWidth="1"/>
    <col min="14" max="14" width="18" customWidth="1"/>
    <col min="15" max="15" width="25.28515625" customWidth="1"/>
    <col min="16" max="16" width="12.85546875" customWidth="1"/>
    <col min="17" max="17" width="14.7109375" customWidth="1"/>
    <col min="18" max="18" width="18.42578125" customWidth="1"/>
  </cols>
  <sheetData>
    <row r="1" spans="1:11" x14ac:dyDescent="0.25">
      <c r="A1" s="49" t="s">
        <v>200</v>
      </c>
      <c r="B1" s="49" t="s">
        <v>129</v>
      </c>
    </row>
    <row r="2" spans="1:11" x14ac:dyDescent="0.25">
      <c r="A2" s="12" t="s">
        <v>1</v>
      </c>
      <c r="B2" t="s">
        <v>128</v>
      </c>
    </row>
    <row r="4" spans="1:11" x14ac:dyDescent="0.25">
      <c r="A4" s="12" t="s">
        <v>164</v>
      </c>
      <c r="B4" t="s">
        <v>125</v>
      </c>
    </row>
    <row r="5" spans="1:11" x14ac:dyDescent="0.25">
      <c r="A5" s="15" t="s">
        <v>31</v>
      </c>
      <c r="B5">
        <v>8</v>
      </c>
    </row>
    <row r="6" spans="1:11" x14ac:dyDescent="0.25">
      <c r="A6" s="15" t="s">
        <v>64</v>
      </c>
      <c r="B6">
        <v>3</v>
      </c>
    </row>
    <row r="7" spans="1:11" x14ac:dyDescent="0.25">
      <c r="A7" s="15" t="s">
        <v>59</v>
      </c>
      <c r="B7">
        <v>3</v>
      </c>
    </row>
    <row r="8" spans="1:11" x14ac:dyDescent="0.25">
      <c r="A8" s="15" t="s">
        <v>127</v>
      </c>
      <c r="B8">
        <v>14</v>
      </c>
    </row>
    <row r="11" spans="1:11" x14ac:dyDescent="0.25">
      <c r="A11" s="49" t="s">
        <v>200</v>
      </c>
      <c r="B11" s="49" t="s">
        <v>201</v>
      </c>
      <c r="C11" s="50" t="s">
        <v>203</v>
      </c>
      <c r="D11" s="49" t="s">
        <v>200</v>
      </c>
      <c r="E11" s="49" t="s">
        <v>202</v>
      </c>
    </row>
    <row r="12" spans="1:11" x14ac:dyDescent="0.25">
      <c r="A12" s="12" t="s">
        <v>6</v>
      </c>
      <c r="B12" t="s">
        <v>128</v>
      </c>
      <c r="D12" s="12" t="s">
        <v>6</v>
      </c>
      <c r="E12" t="s">
        <v>128</v>
      </c>
    </row>
    <row r="14" spans="1:11" x14ac:dyDescent="0.25">
      <c r="A14" s="12" t="s">
        <v>164</v>
      </c>
      <c r="B14" t="s">
        <v>125</v>
      </c>
      <c r="D14" s="12" t="s">
        <v>125</v>
      </c>
      <c r="E14" s="12" t="s">
        <v>126</v>
      </c>
    </row>
    <row r="15" spans="1:11" x14ac:dyDescent="0.25">
      <c r="A15" s="15" t="s">
        <v>185</v>
      </c>
      <c r="B15">
        <v>1</v>
      </c>
      <c r="C15" s="51"/>
      <c r="D15" s="12" t="s">
        <v>164</v>
      </c>
      <c r="E15" t="s">
        <v>185</v>
      </c>
      <c r="F15" t="s">
        <v>35</v>
      </c>
      <c r="G15" t="s">
        <v>34</v>
      </c>
      <c r="H15" t="s">
        <v>143</v>
      </c>
      <c r="I15" t="s">
        <v>36</v>
      </c>
      <c r="J15" t="s">
        <v>43</v>
      </c>
      <c r="K15" t="s">
        <v>127</v>
      </c>
    </row>
    <row r="16" spans="1:11" x14ac:dyDescent="0.25">
      <c r="A16" s="15" t="s">
        <v>35</v>
      </c>
      <c r="B16">
        <v>1</v>
      </c>
      <c r="D16" s="15">
        <v>2018</v>
      </c>
      <c r="J16">
        <v>1</v>
      </c>
      <c r="K16">
        <v>1</v>
      </c>
    </row>
    <row r="17" spans="1:14" x14ac:dyDescent="0.25">
      <c r="A17" s="15" t="s">
        <v>34</v>
      </c>
      <c r="B17">
        <v>1</v>
      </c>
      <c r="D17" s="15">
        <v>2019</v>
      </c>
      <c r="E17">
        <v>1</v>
      </c>
      <c r="K17">
        <v>1</v>
      </c>
    </row>
    <row r="18" spans="1:14" x14ac:dyDescent="0.25">
      <c r="A18" s="15" t="s">
        <v>143</v>
      </c>
      <c r="B18">
        <v>2</v>
      </c>
      <c r="D18" s="15">
        <v>2020</v>
      </c>
      <c r="F18">
        <v>1</v>
      </c>
      <c r="G18">
        <v>1</v>
      </c>
      <c r="H18">
        <v>1</v>
      </c>
      <c r="K18">
        <v>3</v>
      </c>
    </row>
    <row r="19" spans="1:14" x14ac:dyDescent="0.25">
      <c r="A19" s="15" t="s">
        <v>36</v>
      </c>
      <c r="B19">
        <v>2</v>
      </c>
      <c r="D19" s="15">
        <v>2021</v>
      </c>
      <c r="H19">
        <v>1</v>
      </c>
      <c r="I19">
        <v>2</v>
      </c>
      <c r="K19">
        <v>3</v>
      </c>
    </row>
    <row r="20" spans="1:14" x14ac:dyDescent="0.25">
      <c r="A20" s="15" t="s">
        <v>43</v>
      </c>
      <c r="B20">
        <v>1</v>
      </c>
      <c r="D20" s="15" t="s">
        <v>127</v>
      </c>
      <c r="E20">
        <v>1</v>
      </c>
      <c r="F20">
        <v>1</v>
      </c>
      <c r="G20">
        <v>1</v>
      </c>
      <c r="H20">
        <v>2</v>
      </c>
      <c r="I20">
        <v>2</v>
      </c>
      <c r="J20">
        <v>1</v>
      </c>
      <c r="K20">
        <v>8</v>
      </c>
    </row>
    <row r="21" spans="1:14" x14ac:dyDescent="0.25">
      <c r="A21" s="15" t="s">
        <v>127</v>
      </c>
      <c r="B21">
        <v>8</v>
      </c>
    </row>
    <row r="23" spans="1:14" x14ac:dyDescent="0.25">
      <c r="D23" s="49" t="s">
        <v>200</v>
      </c>
      <c r="E23" s="49" t="s">
        <v>205</v>
      </c>
    </row>
    <row r="24" spans="1:14" x14ac:dyDescent="0.25">
      <c r="A24" s="49" t="s">
        <v>200</v>
      </c>
      <c r="B24" s="49" t="s">
        <v>204</v>
      </c>
    </row>
    <row r="25" spans="1:14" x14ac:dyDescent="0.25">
      <c r="A25" s="12" t="s">
        <v>193</v>
      </c>
      <c r="B25" t="s">
        <v>128</v>
      </c>
    </row>
    <row r="26" spans="1:14" ht="30" x14ac:dyDescent="0.25">
      <c r="D26" s="12" t="s">
        <v>125</v>
      </c>
      <c r="E26" s="12" t="s">
        <v>126</v>
      </c>
      <c r="M26" s="59" t="s">
        <v>251</v>
      </c>
      <c r="N26" s="59" t="s">
        <v>252</v>
      </c>
    </row>
    <row r="27" spans="1:14" x14ac:dyDescent="0.25">
      <c r="A27" s="12" t="s">
        <v>164</v>
      </c>
      <c r="B27" t="s">
        <v>125</v>
      </c>
      <c r="D27" s="12" t="s">
        <v>164</v>
      </c>
      <c r="E27" t="s">
        <v>63</v>
      </c>
      <c r="F27" t="s">
        <v>102</v>
      </c>
      <c r="G27" t="s">
        <v>177</v>
      </c>
      <c r="H27" t="s">
        <v>127</v>
      </c>
      <c r="M27" s="38">
        <v>2018</v>
      </c>
      <c r="N27" s="38">
        <v>4</v>
      </c>
    </row>
    <row r="28" spans="1:14" x14ac:dyDescent="0.25">
      <c r="A28" s="15">
        <v>2018</v>
      </c>
      <c r="B28">
        <v>4</v>
      </c>
      <c r="D28" s="15">
        <v>2018</v>
      </c>
      <c r="E28">
        <v>3</v>
      </c>
      <c r="F28">
        <v>1</v>
      </c>
      <c r="H28">
        <v>4</v>
      </c>
      <c r="M28" s="38">
        <v>2019</v>
      </c>
      <c r="N28" s="38">
        <v>8</v>
      </c>
    </row>
    <row r="29" spans="1:14" x14ac:dyDescent="0.25">
      <c r="A29" s="15">
        <v>2019</v>
      </c>
      <c r="B29">
        <v>8</v>
      </c>
      <c r="D29" s="15">
        <v>2019</v>
      </c>
      <c r="F29">
        <v>8</v>
      </c>
      <c r="H29">
        <v>8</v>
      </c>
      <c r="M29" s="38">
        <v>2020</v>
      </c>
      <c r="N29" s="38">
        <v>12</v>
      </c>
    </row>
    <row r="30" spans="1:14" x14ac:dyDescent="0.25">
      <c r="A30" s="15">
        <v>2020</v>
      </c>
      <c r="B30">
        <v>12</v>
      </c>
      <c r="D30" s="15">
        <v>2020</v>
      </c>
      <c r="F30">
        <v>9</v>
      </c>
      <c r="G30">
        <v>3</v>
      </c>
      <c r="H30">
        <v>12</v>
      </c>
      <c r="M30" s="38">
        <v>2021</v>
      </c>
      <c r="N30" s="38">
        <v>10</v>
      </c>
    </row>
    <row r="31" spans="1:14" ht="15.75" x14ac:dyDescent="0.25">
      <c r="A31" s="15">
        <v>2021</v>
      </c>
      <c r="B31">
        <v>10</v>
      </c>
      <c r="D31" s="15">
        <v>2021</v>
      </c>
      <c r="F31">
        <v>10</v>
      </c>
      <c r="H31">
        <v>10</v>
      </c>
      <c r="M31" s="40" t="s">
        <v>110</v>
      </c>
      <c r="N31" s="40">
        <f>SUM(N27:N30)</f>
        <v>34</v>
      </c>
    </row>
    <row r="32" spans="1:14" x14ac:dyDescent="0.25">
      <c r="A32" s="15" t="s">
        <v>127</v>
      </c>
      <c r="B32">
        <v>34</v>
      </c>
      <c r="D32" s="15" t="s">
        <v>127</v>
      </c>
      <c r="E32">
        <v>3</v>
      </c>
      <c r="F32">
        <v>28</v>
      </c>
      <c r="G32">
        <v>3</v>
      </c>
      <c r="H32">
        <v>34</v>
      </c>
    </row>
    <row r="35" spans="1:19" ht="45" x14ac:dyDescent="0.25">
      <c r="M35" s="62" t="s">
        <v>251</v>
      </c>
      <c r="N35" s="61" t="s">
        <v>254</v>
      </c>
      <c r="O35" s="62" t="s">
        <v>255</v>
      </c>
    </row>
    <row r="36" spans="1:19" x14ac:dyDescent="0.25">
      <c r="M36" s="64">
        <v>2018</v>
      </c>
      <c r="N36" s="64">
        <v>1</v>
      </c>
      <c r="O36" s="53" t="s">
        <v>253</v>
      </c>
    </row>
    <row r="37" spans="1:19" x14ac:dyDescent="0.25">
      <c r="M37" s="64">
        <v>2019</v>
      </c>
      <c r="N37" s="64">
        <v>1</v>
      </c>
      <c r="O37" s="60" t="s">
        <v>256</v>
      </c>
    </row>
    <row r="38" spans="1:19" ht="44.25" customHeight="1" x14ac:dyDescent="0.25">
      <c r="A38" s="49" t="s">
        <v>200</v>
      </c>
      <c r="B38" s="49" t="s">
        <v>206</v>
      </c>
      <c r="M38" s="64">
        <v>2020</v>
      </c>
      <c r="N38" s="64">
        <v>3</v>
      </c>
      <c r="O38" s="60" t="s">
        <v>257</v>
      </c>
    </row>
    <row r="39" spans="1:19" ht="30" x14ac:dyDescent="0.25">
      <c r="A39" s="12" t="s">
        <v>5</v>
      </c>
      <c r="B39" t="s">
        <v>128</v>
      </c>
      <c r="M39" s="64">
        <v>2021</v>
      </c>
      <c r="N39" s="64">
        <v>3</v>
      </c>
      <c r="O39" s="60" t="s">
        <v>258</v>
      </c>
    </row>
    <row r="40" spans="1:19" ht="15.75" x14ac:dyDescent="0.25">
      <c r="M40" s="40" t="s">
        <v>110</v>
      </c>
      <c r="N40" s="78">
        <f>SUM(N36:N39)</f>
        <v>8</v>
      </c>
      <c r="O40" s="79"/>
    </row>
    <row r="41" spans="1:19" x14ac:dyDescent="0.25">
      <c r="A41" t="s">
        <v>125</v>
      </c>
    </row>
    <row r="42" spans="1:19" x14ac:dyDescent="0.25">
      <c r="A42" s="2">
        <v>2</v>
      </c>
    </row>
    <row r="43" spans="1:19" ht="45" x14ac:dyDescent="0.25">
      <c r="M43" s="58" t="s">
        <v>111</v>
      </c>
      <c r="N43" s="63" t="s">
        <v>103</v>
      </c>
      <c r="O43" s="63" t="s">
        <v>112</v>
      </c>
      <c r="P43" s="62" t="s">
        <v>247</v>
      </c>
      <c r="Q43" s="62" t="s">
        <v>248</v>
      </c>
      <c r="R43" s="63" t="s">
        <v>249</v>
      </c>
      <c r="S43" s="62" t="s">
        <v>250</v>
      </c>
    </row>
    <row r="44" spans="1:19" x14ac:dyDescent="0.25">
      <c r="M44" s="53" t="s">
        <v>246</v>
      </c>
      <c r="N44" s="38">
        <v>14</v>
      </c>
      <c r="O44" s="38">
        <v>8</v>
      </c>
      <c r="P44" s="38">
        <v>3</v>
      </c>
      <c r="Q44" s="38">
        <v>1</v>
      </c>
      <c r="R44" s="38">
        <v>2</v>
      </c>
      <c r="S44" s="53"/>
    </row>
  </sheetData>
  <mergeCells count="1">
    <mergeCell ref="N40:O40"/>
  </mergeCells>
  <pageMargins left="0.7" right="0.7" top="0.75" bottom="0.75" header="0.3" footer="0.3"/>
  <pageSetup orientation="portrait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51550-5F28-4375-828C-E63F6A16D9A1}">
  <dimension ref="A1:B6"/>
  <sheetViews>
    <sheetView workbookViewId="0">
      <selection activeCell="A5" sqref="A5"/>
    </sheetView>
  </sheetViews>
  <sheetFormatPr baseColWidth="10" defaultRowHeight="15" x14ac:dyDescent="0.25"/>
  <cols>
    <col min="1" max="1" width="17.5703125" bestFit="1" customWidth="1"/>
    <col min="2" max="2" width="12" bestFit="1" customWidth="1"/>
  </cols>
  <sheetData>
    <row r="1" spans="1:2" x14ac:dyDescent="0.25">
      <c r="A1" s="12" t="s">
        <v>10</v>
      </c>
      <c r="B1" t="s">
        <v>163</v>
      </c>
    </row>
    <row r="2" spans="1:2" x14ac:dyDescent="0.25">
      <c r="A2" s="12" t="s">
        <v>33</v>
      </c>
      <c r="B2" t="s">
        <v>43</v>
      </c>
    </row>
    <row r="4" spans="1:2" x14ac:dyDescent="0.25">
      <c r="A4" s="12" t="s">
        <v>164</v>
      </c>
    </row>
    <row r="5" spans="1:2" x14ac:dyDescent="0.25">
      <c r="A5" s="15" t="s">
        <v>286</v>
      </c>
    </row>
    <row r="6" spans="1:2" x14ac:dyDescent="0.25">
      <c r="A6" s="15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24111-BE13-4D06-B3EF-6EDEC0549E58}">
  <dimension ref="A1:S2"/>
  <sheetViews>
    <sheetView workbookViewId="0">
      <selection sqref="A1:S2"/>
    </sheetView>
  </sheetViews>
  <sheetFormatPr baseColWidth="10" defaultRowHeight="15" x14ac:dyDescent="0.25"/>
  <cols>
    <col min="3" max="3" width="12" customWidth="1"/>
    <col min="4" max="4" width="13.7109375" customWidth="1"/>
    <col min="5" max="5" width="15.28515625" customWidth="1"/>
    <col min="6" max="6" width="21.85546875" customWidth="1"/>
    <col min="7" max="7" width="17.140625" customWidth="1"/>
    <col min="8" max="8" width="16.85546875" customWidth="1"/>
    <col min="9" max="9" width="23.7109375" customWidth="1"/>
    <col min="10" max="10" width="16.85546875" customWidth="1"/>
    <col min="11" max="11" width="22.28515625" customWidth="1"/>
    <col min="12" max="12" width="18.42578125" customWidth="1"/>
    <col min="13" max="13" width="19.5703125" customWidth="1"/>
    <col min="14" max="14" width="32" customWidth="1"/>
    <col min="15" max="15" width="15.5703125" customWidth="1"/>
    <col min="16" max="16" width="15.28515625" customWidth="1"/>
    <col min="17" max="17" width="15" customWidth="1"/>
    <col min="18" max="18" width="15.42578125" customWidth="1"/>
    <col min="19" max="19" width="11.5703125" customWidth="1"/>
  </cols>
  <sheetData>
    <row r="1" spans="1:19" x14ac:dyDescent="0.25">
      <c r="A1" t="s">
        <v>10</v>
      </c>
      <c r="B1" t="s">
        <v>0</v>
      </c>
      <c r="C1" t="s">
        <v>280</v>
      </c>
      <c r="D1" t="s">
        <v>104</v>
      </c>
      <c r="E1" t="s">
        <v>1</v>
      </c>
      <c r="F1" t="s">
        <v>295</v>
      </c>
      <c r="G1" t="s">
        <v>33</v>
      </c>
      <c r="H1" t="s">
        <v>274</v>
      </c>
      <c r="I1" t="s">
        <v>2</v>
      </c>
      <c r="J1" t="s">
        <v>3</v>
      </c>
      <c r="K1" t="s">
        <v>4</v>
      </c>
      <c r="L1" t="s">
        <v>5</v>
      </c>
      <c r="M1" t="s">
        <v>61</v>
      </c>
      <c r="N1" t="s">
        <v>60</v>
      </c>
      <c r="O1" t="s">
        <v>6</v>
      </c>
      <c r="P1" t="s">
        <v>7</v>
      </c>
      <c r="Q1" t="s">
        <v>8</v>
      </c>
      <c r="R1" t="s">
        <v>9</v>
      </c>
      <c r="S1" t="s">
        <v>170</v>
      </c>
    </row>
    <row r="2" spans="1:19" x14ac:dyDescent="0.25">
      <c r="A2" t="s">
        <v>82</v>
      </c>
      <c r="B2" t="s">
        <v>157</v>
      </c>
      <c r="D2">
        <v>2021</v>
      </c>
      <c r="E2" s="37">
        <v>44274</v>
      </c>
      <c r="F2" t="s">
        <v>102</v>
      </c>
      <c r="S2">
        <v>-44274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A4BE9-2FFF-4C90-9749-D3AF24425D57}">
  <dimension ref="A1:S4"/>
  <sheetViews>
    <sheetView workbookViewId="0">
      <selection activeCell="F8" sqref="F8"/>
    </sheetView>
  </sheetViews>
  <sheetFormatPr baseColWidth="10" defaultRowHeight="15" x14ac:dyDescent="0.25"/>
  <cols>
    <col min="3" max="3" width="12" customWidth="1"/>
    <col min="4" max="4" width="13.7109375" customWidth="1"/>
    <col min="5" max="5" width="15.28515625" customWidth="1"/>
    <col min="6" max="6" width="21.85546875" customWidth="1"/>
    <col min="7" max="7" width="17.140625" customWidth="1"/>
    <col min="8" max="8" width="16.85546875" customWidth="1"/>
    <col min="9" max="9" width="23.7109375" customWidth="1"/>
    <col min="10" max="10" width="16.85546875" customWidth="1"/>
    <col min="11" max="11" width="22.28515625" customWidth="1"/>
    <col min="12" max="12" width="18.42578125" customWidth="1"/>
    <col min="13" max="13" width="19.5703125" customWidth="1"/>
    <col min="14" max="14" width="32" customWidth="1"/>
    <col min="15" max="15" width="15.5703125" customWidth="1"/>
    <col min="16" max="16" width="15.28515625" customWidth="1"/>
    <col min="17" max="17" width="15" customWidth="1"/>
    <col min="18" max="18" width="15.42578125" customWidth="1"/>
    <col min="19" max="19" width="11.5703125" customWidth="1"/>
  </cols>
  <sheetData>
    <row r="1" spans="1:19" x14ac:dyDescent="0.25">
      <c r="A1" t="s">
        <v>10</v>
      </c>
      <c r="B1" t="s">
        <v>0</v>
      </c>
      <c r="C1" t="s">
        <v>280</v>
      </c>
      <c r="D1" t="s">
        <v>104</v>
      </c>
      <c r="E1" t="s">
        <v>1</v>
      </c>
      <c r="F1" t="s">
        <v>295</v>
      </c>
      <c r="G1" t="s">
        <v>33</v>
      </c>
      <c r="H1" t="s">
        <v>274</v>
      </c>
      <c r="I1" t="s">
        <v>2</v>
      </c>
      <c r="J1" t="s">
        <v>3</v>
      </c>
      <c r="K1" t="s">
        <v>4</v>
      </c>
      <c r="L1" t="s">
        <v>5</v>
      </c>
      <c r="M1" t="s">
        <v>61</v>
      </c>
      <c r="N1" t="s">
        <v>60</v>
      </c>
      <c r="O1" t="s">
        <v>6</v>
      </c>
      <c r="P1" t="s">
        <v>7</v>
      </c>
      <c r="Q1" t="s">
        <v>8</v>
      </c>
      <c r="R1" t="s">
        <v>9</v>
      </c>
      <c r="S1" t="s">
        <v>170</v>
      </c>
    </row>
    <row r="2" spans="1:19" x14ac:dyDescent="0.25">
      <c r="A2" t="s">
        <v>82</v>
      </c>
      <c r="B2" t="s">
        <v>302</v>
      </c>
      <c r="D2">
        <v>2022</v>
      </c>
      <c r="E2" s="37">
        <v>44677</v>
      </c>
      <c r="F2" t="s">
        <v>102</v>
      </c>
      <c r="S2">
        <v>-44677</v>
      </c>
    </row>
    <row r="3" spans="1:19" x14ac:dyDescent="0.25">
      <c r="A3" t="s">
        <v>82</v>
      </c>
      <c r="B3" t="s">
        <v>294</v>
      </c>
      <c r="D3">
        <v>2022</v>
      </c>
      <c r="E3" s="37">
        <v>44665</v>
      </c>
      <c r="F3" t="s">
        <v>102</v>
      </c>
      <c r="S3">
        <v>-44665</v>
      </c>
    </row>
    <row r="4" spans="1:19" x14ac:dyDescent="0.25">
      <c r="A4" t="s">
        <v>82</v>
      </c>
      <c r="B4" t="s">
        <v>303</v>
      </c>
      <c r="D4">
        <v>2021</v>
      </c>
      <c r="E4" s="37">
        <v>44404</v>
      </c>
      <c r="F4" t="s">
        <v>32</v>
      </c>
      <c r="G4" t="s">
        <v>36</v>
      </c>
      <c r="O4" s="37">
        <v>44418</v>
      </c>
      <c r="S4">
        <v>14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5DAC1-83F8-4B25-A10C-A52FD47F16BA}">
  <dimension ref="A1:R5"/>
  <sheetViews>
    <sheetView workbookViewId="0">
      <selection sqref="A1:R5"/>
    </sheetView>
  </sheetViews>
  <sheetFormatPr baseColWidth="10" defaultRowHeight="15" x14ac:dyDescent="0.25"/>
  <cols>
    <col min="3" max="3" width="12" customWidth="1"/>
    <col min="4" max="4" width="13.7109375" customWidth="1"/>
    <col min="5" max="5" width="15.28515625" customWidth="1"/>
    <col min="6" max="6" width="21.85546875" customWidth="1"/>
    <col min="7" max="7" width="17.140625" customWidth="1"/>
    <col min="8" max="8" width="14.42578125" customWidth="1"/>
    <col min="9" max="9" width="23.7109375" customWidth="1"/>
    <col min="10" max="10" width="16.85546875" customWidth="1"/>
    <col min="11" max="11" width="18.42578125" customWidth="1"/>
    <col min="12" max="12" width="19.5703125" customWidth="1"/>
    <col min="13" max="13" width="31.85546875" customWidth="1"/>
    <col min="14" max="14" width="15.5703125" customWidth="1"/>
    <col min="15" max="15" width="15.28515625" customWidth="1"/>
    <col min="16" max="16" width="15.42578125" customWidth="1"/>
    <col min="17" max="17" width="17.85546875" customWidth="1"/>
    <col min="18" max="18" width="11.5703125" customWidth="1"/>
  </cols>
  <sheetData>
    <row r="1" spans="1:18" x14ac:dyDescent="0.25">
      <c r="A1" t="s">
        <v>10</v>
      </c>
      <c r="B1" t="s">
        <v>0</v>
      </c>
      <c r="C1" t="s">
        <v>280</v>
      </c>
      <c r="D1" t="s">
        <v>104</v>
      </c>
      <c r="E1" t="s">
        <v>1</v>
      </c>
      <c r="F1" t="s">
        <v>295</v>
      </c>
      <c r="G1" t="s">
        <v>33</v>
      </c>
      <c r="H1" t="s">
        <v>273</v>
      </c>
      <c r="I1" t="s">
        <v>2</v>
      </c>
      <c r="J1" t="s">
        <v>3</v>
      </c>
      <c r="K1" t="s">
        <v>5</v>
      </c>
      <c r="L1" t="s">
        <v>61</v>
      </c>
      <c r="M1" t="s">
        <v>133</v>
      </c>
      <c r="N1" t="s">
        <v>6</v>
      </c>
      <c r="O1" t="s">
        <v>7</v>
      </c>
      <c r="P1" t="s">
        <v>9</v>
      </c>
      <c r="Q1" t="s">
        <v>287</v>
      </c>
      <c r="R1" t="s">
        <v>170</v>
      </c>
    </row>
    <row r="2" spans="1:18" x14ac:dyDescent="0.25">
      <c r="A2" t="s">
        <v>31</v>
      </c>
      <c r="B2" t="s">
        <v>54</v>
      </c>
      <c r="D2">
        <v>2019</v>
      </c>
      <c r="E2" s="37">
        <v>43627</v>
      </c>
      <c r="F2" t="s">
        <v>32</v>
      </c>
      <c r="G2" t="s">
        <v>43</v>
      </c>
      <c r="H2">
        <v>180</v>
      </c>
      <c r="J2" s="37">
        <v>43720</v>
      </c>
      <c r="K2" s="37">
        <v>44530</v>
      </c>
      <c r="N2" s="37">
        <v>44641</v>
      </c>
      <c r="O2">
        <v>0</v>
      </c>
      <c r="R2">
        <v>1014</v>
      </c>
    </row>
    <row r="3" spans="1:18" x14ac:dyDescent="0.25">
      <c r="A3" t="s">
        <v>31</v>
      </c>
      <c r="B3" t="s">
        <v>51</v>
      </c>
      <c r="D3">
        <v>2018</v>
      </c>
      <c r="E3" s="37">
        <v>43418</v>
      </c>
      <c r="F3" t="s">
        <v>32</v>
      </c>
      <c r="G3" t="s">
        <v>43</v>
      </c>
      <c r="H3">
        <v>177</v>
      </c>
      <c r="J3" s="37">
        <v>43557</v>
      </c>
      <c r="K3" s="37">
        <v>44383</v>
      </c>
      <c r="N3" s="37">
        <v>44469</v>
      </c>
      <c r="O3">
        <v>0</v>
      </c>
      <c r="Q3">
        <v>86</v>
      </c>
      <c r="R3">
        <v>1051</v>
      </c>
    </row>
    <row r="4" spans="1:18" x14ac:dyDescent="0.25">
      <c r="A4" t="s">
        <v>31</v>
      </c>
      <c r="B4" t="s">
        <v>47</v>
      </c>
      <c r="D4">
        <v>2018</v>
      </c>
      <c r="E4" s="37">
        <v>43349</v>
      </c>
      <c r="F4" t="s">
        <v>62</v>
      </c>
      <c r="G4" t="s">
        <v>43</v>
      </c>
      <c r="H4">
        <v>178</v>
      </c>
      <c r="J4" s="37">
        <v>43557</v>
      </c>
      <c r="K4" s="37">
        <v>44165</v>
      </c>
      <c r="L4">
        <v>1</v>
      </c>
      <c r="M4">
        <v>0</v>
      </c>
      <c r="N4" s="37">
        <v>44515</v>
      </c>
      <c r="O4">
        <v>1</v>
      </c>
      <c r="Q4">
        <v>350</v>
      </c>
      <c r="R4">
        <v>1166</v>
      </c>
    </row>
    <row r="5" spans="1:18" x14ac:dyDescent="0.25">
      <c r="A5" t="s">
        <v>31</v>
      </c>
      <c r="B5" t="s">
        <v>46</v>
      </c>
      <c r="D5">
        <v>2018</v>
      </c>
      <c r="E5" s="37">
        <v>43299</v>
      </c>
      <c r="F5" t="s">
        <v>62</v>
      </c>
      <c r="G5" t="s">
        <v>43</v>
      </c>
      <c r="H5">
        <v>179</v>
      </c>
      <c r="I5">
        <v>3</v>
      </c>
      <c r="J5" s="37">
        <v>43550</v>
      </c>
      <c r="K5" s="37">
        <v>44160</v>
      </c>
      <c r="L5">
        <v>1</v>
      </c>
      <c r="M5">
        <v>0</v>
      </c>
      <c r="N5" s="37">
        <v>44587</v>
      </c>
      <c r="O5">
        <v>1</v>
      </c>
      <c r="R5">
        <v>1288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A7107-A20C-4BA5-B5C8-ED218B4E4CDB}">
  <dimension ref="A1:O93"/>
  <sheetViews>
    <sheetView tabSelected="1" topLeftCell="A76" workbookViewId="0">
      <selection activeCell="O9" sqref="O9"/>
    </sheetView>
  </sheetViews>
  <sheetFormatPr baseColWidth="10" defaultRowHeight="15" x14ac:dyDescent="0.25"/>
  <cols>
    <col min="5" max="5" width="32.85546875" bestFit="1" customWidth="1"/>
    <col min="14" max="14" width="21.85546875" bestFit="1" customWidth="1"/>
    <col min="15" max="15" width="53.7109375" bestFit="1" customWidth="1"/>
  </cols>
  <sheetData>
    <row r="1" spans="1:15" x14ac:dyDescent="0.25">
      <c r="A1" s="93" t="s">
        <v>0</v>
      </c>
      <c r="B1" s="93" t="s">
        <v>280</v>
      </c>
      <c r="C1" s="93" t="s">
        <v>104</v>
      </c>
      <c r="D1" s="93" t="s">
        <v>1</v>
      </c>
      <c r="E1" s="93" t="s">
        <v>295</v>
      </c>
      <c r="F1" s="93" t="s">
        <v>33</v>
      </c>
      <c r="G1" s="93" t="s">
        <v>273</v>
      </c>
      <c r="H1" s="93" t="s">
        <v>3</v>
      </c>
      <c r="I1" s="93" t="s">
        <v>5</v>
      </c>
      <c r="J1" s="93" t="s">
        <v>305</v>
      </c>
      <c r="K1" s="93" t="s">
        <v>7</v>
      </c>
      <c r="L1" s="93" t="s">
        <v>304</v>
      </c>
      <c r="M1" s="93" t="s">
        <v>299</v>
      </c>
      <c r="N1" s="93" t="s">
        <v>306</v>
      </c>
      <c r="O1" s="94" t="s">
        <v>307</v>
      </c>
    </row>
    <row r="2" spans="1:15" x14ac:dyDescent="0.25">
      <c r="A2" s="14" t="s">
        <v>93</v>
      </c>
      <c r="B2" s="14"/>
      <c r="C2" s="14">
        <f t="shared" ref="C2:C24" si="0">YEAR(D2)</f>
        <v>2016</v>
      </c>
      <c r="D2" s="18">
        <v>42641</v>
      </c>
      <c r="E2" s="17" t="s">
        <v>97</v>
      </c>
      <c r="F2" s="17" t="s">
        <v>43</v>
      </c>
      <c r="G2" s="17">
        <v>159</v>
      </c>
      <c r="H2" s="21">
        <v>42740</v>
      </c>
      <c r="I2" s="21">
        <v>42984</v>
      </c>
      <c r="J2" s="18">
        <v>43048</v>
      </c>
      <c r="K2" s="17">
        <v>1</v>
      </c>
      <c r="L2" s="18">
        <v>43885</v>
      </c>
      <c r="M2" s="77" t="s">
        <v>322</v>
      </c>
      <c r="N2" s="27" t="s">
        <v>329</v>
      </c>
      <c r="O2" s="27" t="s">
        <v>325</v>
      </c>
    </row>
    <row r="3" spans="1:15" x14ac:dyDescent="0.25">
      <c r="A3" s="14" t="s">
        <v>89</v>
      </c>
      <c r="B3" s="14"/>
      <c r="C3" s="14">
        <f t="shared" si="0"/>
        <v>2015</v>
      </c>
      <c r="D3" s="18">
        <v>42304</v>
      </c>
      <c r="E3" s="17" t="s">
        <v>97</v>
      </c>
      <c r="F3" s="17" t="s">
        <v>43</v>
      </c>
      <c r="G3" s="17">
        <v>160</v>
      </c>
      <c r="H3" s="21">
        <v>42432</v>
      </c>
      <c r="I3" s="22">
        <v>42801</v>
      </c>
      <c r="J3" s="22">
        <v>43097</v>
      </c>
      <c r="K3" s="17">
        <v>1</v>
      </c>
      <c r="L3" s="21">
        <v>43836</v>
      </c>
      <c r="M3" s="77" t="s">
        <v>322</v>
      </c>
      <c r="N3" s="27" t="s">
        <v>314</v>
      </c>
      <c r="O3" s="27" t="s">
        <v>308</v>
      </c>
    </row>
    <row r="4" spans="1:15" x14ac:dyDescent="0.25">
      <c r="A4" s="14" t="s">
        <v>91</v>
      </c>
      <c r="B4" s="14"/>
      <c r="C4" s="14">
        <f t="shared" si="0"/>
        <v>2016</v>
      </c>
      <c r="D4" s="18">
        <v>42394</v>
      </c>
      <c r="E4" s="17" t="s">
        <v>97</v>
      </c>
      <c r="F4" s="17" t="s">
        <v>43</v>
      </c>
      <c r="G4" s="17">
        <v>163</v>
      </c>
      <c r="H4" s="21">
        <v>42571</v>
      </c>
      <c r="I4" s="22">
        <v>42969</v>
      </c>
      <c r="J4" s="22">
        <v>43270</v>
      </c>
      <c r="K4" s="17">
        <v>1</v>
      </c>
      <c r="L4" s="21">
        <v>43804</v>
      </c>
      <c r="M4" s="77" t="s">
        <v>322</v>
      </c>
      <c r="N4" s="27" t="s">
        <v>321</v>
      </c>
      <c r="O4" s="27" t="s">
        <v>310</v>
      </c>
    </row>
    <row r="5" spans="1:15" x14ac:dyDescent="0.25">
      <c r="A5" s="14" t="s">
        <v>95</v>
      </c>
      <c r="B5" s="14"/>
      <c r="C5" s="14">
        <f t="shared" si="0"/>
        <v>2017</v>
      </c>
      <c r="D5" s="18">
        <v>43059</v>
      </c>
      <c r="E5" s="17" t="s">
        <v>97</v>
      </c>
      <c r="F5" s="17" t="s">
        <v>43</v>
      </c>
      <c r="G5" s="17">
        <v>164</v>
      </c>
      <c r="H5" s="21">
        <v>43138</v>
      </c>
      <c r="I5" s="22">
        <v>43312</v>
      </c>
      <c r="J5" s="22">
        <v>43371</v>
      </c>
      <c r="K5" s="17">
        <v>1</v>
      </c>
      <c r="L5" s="21">
        <v>43990</v>
      </c>
      <c r="M5" s="77" t="s">
        <v>322</v>
      </c>
      <c r="N5" s="27" t="s">
        <v>314</v>
      </c>
      <c r="O5" s="27" t="s">
        <v>310</v>
      </c>
    </row>
    <row r="6" spans="1:15" x14ac:dyDescent="0.25">
      <c r="A6" s="14" t="s">
        <v>92</v>
      </c>
      <c r="B6" s="14"/>
      <c r="C6" s="14">
        <f t="shared" si="0"/>
        <v>2016</v>
      </c>
      <c r="D6" s="18">
        <v>42585</v>
      </c>
      <c r="E6" s="17" t="s">
        <v>97</v>
      </c>
      <c r="F6" s="17" t="s">
        <v>43</v>
      </c>
      <c r="G6" s="17">
        <v>165</v>
      </c>
      <c r="H6" s="21">
        <v>42747</v>
      </c>
      <c r="I6" s="22">
        <v>43124</v>
      </c>
      <c r="J6" s="19">
        <v>43412</v>
      </c>
      <c r="K6" s="17">
        <v>1</v>
      </c>
      <c r="L6" s="18">
        <v>43857</v>
      </c>
      <c r="M6" s="77" t="s">
        <v>323</v>
      </c>
      <c r="N6" s="27" t="s">
        <v>330</v>
      </c>
      <c r="O6" s="27" t="s">
        <v>308</v>
      </c>
    </row>
    <row r="7" spans="1:15" x14ac:dyDescent="0.25">
      <c r="A7" s="14" t="s">
        <v>90</v>
      </c>
      <c r="B7" s="14"/>
      <c r="C7" s="14">
        <f t="shared" si="0"/>
        <v>2016</v>
      </c>
      <c r="D7" s="18">
        <v>42375</v>
      </c>
      <c r="E7" s="17" t="s">
        <v>97</v>
      </c>
      <c r="F7" s="17" t="s">
        <v>43</v>
      </c>
      <c r="G7" s="17">
        <v>167</v>
      </c>
      <c r="H7" s="21">
        <v>42663</v>
      </c>
      <c r="I7" s="22">
        <v>43088</v>
      </c>
      <c r="J7" s="22">
        <v>43524</v>
      </c>
      <c r="K7" s="17">
        <v>1</v>
      </c>
      <c r="L7" s="21">
        <v>43929</v>
      </c>
      <c r="M7" s="77" t="s">
        <v>323</v>
      </c>
      <c r="N7" s="27" t="s">
        <v>329</v>
      </c>
      <c r="O7" s="27" t="s">
        <v>308</v>
      </c>
    </row>
    <row r="8" spans="1:15" x14ac:dyDescent="0.25">
      <c r="A8" s="14" t="s">
        <v>94</v>
      </c>
      <c r="B8" s="14"/>
      <c r="C8" s="14">
        <f t="shared" si="0"/>
        <v>2017</v>
      </c>
      <c r="D8" s="18">
        <v>43046</v>
      </c>
      <c r="E8" s="17" t="s">
        <v>97</v>
      </c>
      <c r="F8" s="17" t="s">
        <v>43</v>
      </c>
      <c r="G8" s="17">
        <v>168</v>
      </c>
      <c r="H8" s="21">
        <v>43153</v>
      </c>
      <c r="I8" s="22">
        <v>43419</v>
      </c>
      <c r="J8" s="22">
        <v>43531</v>
      </c>
      <c r="K8" s="17">
        <v>1</v>
      </c>
      <c r="L8" s="21">
        <v>43857</v>
      </c>
      <c r="M8" s="77" t="s">
        <v>323</v>
      </c>
      <c r="N8" s="27" t="s">
        <v>331</v>
      </c>
      <c r="O8" s="27" t="s">
        <v>326</v>
      </c>
    </row>
    <row r="9" spans="1:15" x14ac:dyDescent="0.25">
      <c r="A9" s="14" t="s">
        <v>96</v>
      </c>
      <c r="B9" s="14"/>
      <c r="C9" s="14">
        <f t="shared" si="0"/>
        <v>2017</v>
      </c>
      <c r="D9" s="18">
        <v>43067</v>
      </c>
      <c r="E9" s="17" t="s">
        <v>97</v>
      </c>
      <c r="F9" s="17" t="s">
        <v>43</v>
      </c>
      <c r="G9" s="17">
        <v>169</v>
      </c>
      <c r="H9" s="21">
        <v>43195</v>
      </c>
      <c r="I9" s="22">
        <v>43425</v>
      </c>
      <c r="J9" s="19">
        <v>43531</v>
      </c>
      <c r="K9" s="17">
        <v>1</v>
      </c>
      <c r="L9" s="18">
        <v>44109</v>
      </c>
      <c r="M9" s="77" t="s">
        <v>323</v>
      </c>
      <c r="N9" s="27" t="s">
        <v>331</v>
      </c>
      <c r="O9" s="27" t="s">
        <v>326</v>
      </c>
    </row>
    <row r="10" spans="1:15" x14ac:dyDescent="0.25">
      <c r="A10" s="14" t="s">
        <v>88</v>
      </c>
      <c r="B10" s="14"/>
      <c r="C10" s="14">
        <f t="shared" si="0"/>
        <v>2015</v>
      </c>
      <c r="D10" s="18">
        <v>42031</v>
      </c>
      <c r="E10" s="17" t="s">
        <v>97</v>
      </c>
      <c r="F10" s="17" t="s">
        <v>43</v>
      </c>
      <c r="G10" s="17">
        <v>171</v>
      </c>
      <c r="H10" s="21">
        <v>42612</v>
      </c>
      <c r="I10" s="21">
        <v>43166</v>
      </c>
      <c r="J10" s="21">
        <v>43579</v>
      </c>
      <c r="K10" s="17">
        <v>1</v>
      </c>
      <c r="L10" s="21">
        <v>44057</v>
      </c>
      <c r="M10" s="77" t="s">
        <v>324</v>
      </c>
      <c r="N10" s="27" t="s">
        <v>332</v>
      </c>
      <c r="O10" s="27" t="s">
        <v>308</v>
      </c>
    </row>
    <row r="11" spans="1:15" x14ac:dyDescent="0.25">
      <c r="A11" s="14" t="s">
        <v>37</v>
      </c>
      <c r="B11" s="14"/>
      <c r="C11" s="14">
        <f t="shared" si="0"/>
        <v>2017</v>
      </c>
      <c r="D11" s="18">
        <v>42923</v>
      </c>
      <c r="E11" s="17" t="s">
        <v>97</v>
      </c>
      <c r="F11" s="17" t="s">
        <v>43</v>
      </c>
      <c r="G11" s="17">
        <v>172</v>
      </c>
      <c r="H11" s="21">
        <v>43096</v>
      </c>
      <c r="I11" s="22">
        <v>43530</v>
      </c>
      <c r="J11" s="19">
        <v>43838</v>
      </c>
      <c r="K11" s="17">
        <v>1</v>
      </c>
      <c r="L11" s="18">
        <v>44120</v>
      </c>
      <c r="M11" s="77" t="s">
        <v>323</v>
      </c>
      <c r="N11" s="27" t="s">
        <v>330</v>
      </c>
      <c r="O11" s="27" t="s">
        <v>308</v>
      </c>
    </row>
    <row r="12" spans="1:15" x14ac:dyDescent="0.25">
      <c r="A12" s="14" t="s">
        <v>39</v>
      </c>
      <c r="B12" s="14"/>
      <c r="C12" s="14">
        <f t="shared" si="0"/>
        <v>2018</v>
      </c>
      <c r="D12" s="18">
        <v>43154</v>
      </c>
      <c r="E12" s="18" t="s">
        <v>97</v>
      </c>
      <c r="F12" s="18" t="s">
        <v>43</v>
      </c>
      <c r="G12" s="17">
        <v>173</v>
      </c>
      <c r="H12" s="18">
        <v>43383</v>
      </c>
      <c r="I12" s="19">
        <v>43641</v>
      </c>
      <c r="J12" s="19">
        <v>44007</v>
      </c>
      <c r="K12" s="17">
        <v>1</v>
      </c>
      <c r="L12" s="18">
        <v>44445</v>
      </c>
      <c r="M12" s="77" t="s">
        <v>323</v>
      </c>
      <c r="N12" s="27" t="s">
        <v>312</v>
      </c>
      <c r="O12" s="27" t="s">
        <v>310</v>
      </c>
    </row>
    <row r="13" spans="1:15" x14ac:dyDescent="0.25">
      <c r="A13" s="14" t="s">
        <v>38</v>
      </c>
      <c r="B13" s="14"/>
      <c r="C13" s="14">
        <f t="shared" si="0"/>
        <v>2017</v>
      </c>
      <c r="D13" s="18">
        <v>42928</v>
      </c>
      <c r="E13" s="18" t="s">
        <v>97</v>
      </c>
      <c r="F13" s="18" t="s">
        <v>43</v>
      </c>
      <c r="G13" s="17">
        <v>174</v>
      </c>
      <c r="H13" s="18">
        <v>43101</v>
      </c>
      <c r="I13" s="19">
        <v>43676</v>
      </c>
      <c r="J13" s="19">
        <v>44064</v>
      </c>
      <c r="K13" s="17">
        <v>1</v>
      </c>
      <c r="L13" s="18">
        <v>44669</v>
      </c>
      <c r="M13" s="77" t="s">
        <v>322</v>
      </c>
      <c r="N13" s="27" t="s">
        <v>319</v>
      </c>
      <c r="O13" s="27" t="s">
        <v>310</v>
      </c>
    </row>
    <row r="14" spans="1:15" x14ac:dyDescent="0.25">
      <c r="A14" s="14" t="s">
        <v>48</v>
      </c>
      <c r="B14" s="14"/>
      <c r="C14" s="14">
        <f t="shared" si="0"/>
        <v>2018</v>
      </c>
      <c r="D14" s="18">
        <v>43369</v>
      </c>
      <c r="E14" s="17" t="s">
        <v>62</v>
      </c>
      <c r="F14" s="17" t="s">
        <v>43</v>
      </c>
      <c r="G14" s="17">
        <v>175</v>
      </c>
      <c r="H14" s="18">
        <v>43636</v>
      </c>
      <c r="I14" s="19">
        <v>44034</v>
      </c>
      <c r="J14" s="19">
        <v>44186</v>
      </c>
      <c r="K14" s="17">
        <v>1</v>
      </c>
      <c r="L14" s="17"/>
      <c r="M14" s="17"/>
      <c r="N14" s="27" t="s">
        <v>332</v>
      </c>
      <c r="O14" s="27" t="s">
        <v>308</v>
      </c>
    </row>
    <row r="15" spans="1:15" x14ac:dyDescent="0.25">
      <c r="A15" s="47" t="s">
        <v>45</v>
      </c>
      <c r="B15" s="47"/>
      <c r="C15" s="14">
        <f t="shared" si="0"/>
        <v>2018</v>
      </c>
      <c r="D15" s="18">
        <v>43215</v>
      </c>
      <c r="E15" s="17" t="s">
        <v>102</v>
      </c>
      <c r="F15" s="17"/>
      <c r="G15" s="17"/>
      <c r="H15" s="18">
        <v>43447</v>
      </c>
      <c r="I15" s="18"/>
      <c r="J15" s="17"/>
      <c r="K15" s="17"/>
      <c r="L15" s="17"/>
      <c r="M15" s="17"/>
      <c r="N15" s="27" t="s">
        <v>319</v>
      </c>
      <c r="O15" s="27" t="s">
        <v>327</v>
      </c>
    </row>
    <row r="16" spans="1:15" x14ac:dyDescent="0.25">
      <c r="A16" s="14" t="s">
        <v>44</v>
      </c>
      <c r="B16" s="14"/>
      <c r="C16" s="14">
        <f t="shared" si="0"/>
        <v>2017</v>
      </c>
      <c r="D16" s="18">
        <v>42803</v>
      </c>
      <c r="E16" s="17" t="s">
        <v>62</v>
      </c>
      <c r="F16" s="17" t="s">
        <v>43</v>
      </c>
      <c r="G16" s="17">
        <v>176</v>
      </c>
      <c r="H16" s="18">
        <v>43703</v>
      </c>
      <c r="I16" s="18">
        <v>44048</v>
      </c>
      <c r="J16" s="18">
        <v>44270</v>
      </c>
      <c r="K16" s="17">
        <v>1</v>
      </c>
      <c r="L16" s="17"/>
      <c r="M16" s="17"/>
      <c r="N16" s="27" t="s">
        <v>332</v>
      </c>
      <c r="O16" s="27" t="s">
        <v>315</v>
      </c>
    </row>
    <row r="17" spans="1:15" x14ac:dyDescent="0.25">
      <c r="A17" s="14" t="s">
        <v>51</v>
      </c>
      <c r="B17" s="14"/>
      <c r="C17" s="14">
        <f t="shared" si="0"/>
        <v>2018</v>
      </c>
      <c r="D17" s="18">
        <v>43418</v>
      </c>
      <c r="E17" s="17" t="s">
        <v>32</v>
      </c>
      <c r="F17" s="17" t="s">
        <v>43</v>
      </c>
      <c r="G17" s="17">
        <v>177</v>
      </c>
      <c r="H17" s="18">
        <v>43557</v>
      </c>
      <c r="I17" s="19">
        <v>44383</v>
      </c>
      <c r="J17" s="19">
        <v>44469</v>
      </c>
      <c r="K17" s="17"/>
      <c r="L17" s="17"/>
      <c r="M17" s="17"/>
      <c r="N17" s="27" t="s">
        <v>314</v>
      </c>
      <c r="O17" s="27" t="s">
        <v>326</v>
      </c>
    </row>
    <row r="18" spans="1:15" x14ac:dyDescent="0.25">
      <c r="A18" s="47" t="s">
        <v>47</v>
      </c>
      <c r="B18" s="47"/>
      <c r="C18" s="14">
        <f t="shared" si="0"/>
        <v>2018</v>
      </c>
      <c r="D18" s="18">
        <v>43349</v>
      </c>
      <c r="E18" s="17" t="s">
        <v>62</v>
      </c>
      <c r="F18" s="17" t="s">
        <v>43</v>
      </c>
      <c r="G18" s="17">
        <v>178</v>
      </c>
      <c r="H18" s="18">
        <v>43557</v>
      </c>
      <c r="I18" s="19">
        <v>44165</v>
      </c>
      <c r="J18" s="19">
        <v>44515</v>
      </c>
      <c r="K18" s="17">
        <v>1</v>
      </c>
      <c r="L18" s="17"/>
      <c r="M18" s="17"/>
      <c r="N18" s="27" t="s">
        <v>314</v>
      </c>
      <c r="O18" s="27" t="s">
        <v>310</v>
      </c>
    </row>
    <row r="19" spans="1:15" x14ac:dyDescent="0.25">
      <c r="A19" s="14" t="s">
        <v>49</v>
      </c>
      <c r="B19" s="14"/>
      <c r="C19" s="14">
        <f t="shared" si="0"/>
        <v>2018</v>
      </c>
      <c r="D19" s="18">
        <v>43397</v>
      </c>
      <c r="E19" s="17" t="s">
        <v>32</v>
      </c>
      <c r="F19" s="17" t="s">
        <v>185</v>
      </c>
      <c r="G19" s="17"/>
      <c r="H19" s="18"/>
      <c r="I19" s="19"/>
      <c r="J19" s="19">
        <v>44390</v>
      </c>
      <c r="K19" s="17"/>
      <c r="L19" s="17"/>
      <c r="M19" s="17"/>
      <c r="N19" s="27" t="s">
        <v>332</v>
      </c>
      <c r="O19" s="27" t="s">
        <v>310</v>
      </c>
    </row>
    <row r="20" spans="1:15" x14ac:dyDescent="0.25">
      <c r="A20" s="47" t="s">
        <v>50</v>
      </c>
      <c r="B20" s="47"/>
      <c r="C20" s="14">
        <f t="shared" si="0"/>
        <v>2018</v>
      </c>
      <c r="D20" s="18">
        <v>43403</v>
      </c>
      <c r="E20" s="17" t="s">
        <v>63</v>
      </c>
      <c r="F20" s="17"/>
      <c r="G20" s="17"/>
      <c r="H20" s="18">
        <v>43629</v>
      </c>
      <c r="I20" s="19">
        <v>44488</v>
      </c>
      <c r="J20" s="23"/>
      <c r="K20" s="17"/>
      <c r="L20" s="17"/>
      <c r="M20" s="17"/>
      <c r="N20" s="27" t="s">
        <v>314</v>
      </c>
      <c r="O20" s="27" t="s">
        <v>310</v>
      </c>
    </row>
    <row r="21" spans="1:15" x14ac:dyDescent="0.25">
      <c r="A21" s="47" t="s">
        <v>46</v>
      </c>
      <c r="B21" s="47"/>
      <c r="C21" s="14">
        <f t="shared" si="0"/>
        <v>2018</v>
      </c>
      <c r="D21" s="18">
        <v>43299</v>
      </c>
      <c r="E21" s="17" t="s">
        <v>62</v>
      </c>
      <c r="F21" s="17" t="s">
        <v>43</v>
      </c>
      <c r="G21" s="17">
        <v>179</v>
      </c>
      <c r="H21" s="18">
        <v>43550</v>
      </c>
      <c r="I21" s="19">
        <v>44160</v>
      </c>
      <c r="J21" s="19">
        <v>44587</v>
      </c>
      <c r="K21" s="17">
        <v>1</v>
      </c>
      <c r="L21" s="17"/>
      <c r="M21" s="17"/>
      <c r="N21" s="27" t="s">
        <v>314</v>
      </c>
      <c r="O21" s="27" t="s">
        <v>308</v>
      </c>
    </row>
    <row r="22" spans="1:15" x14ac:dyDescent="0.25">
      <c r="A22" s="14" t="s">
        <v>52</v>
      </c>
      <c r="B22" s="14"/>
      <c r="C22" s="14">
        <f t="shared" si="0"/>
        <v>2019</v>
      </c>
      <c r="D22" s="18">
        <v>43557</v>
      </c>
      <c r="E22" s="17" t="s">
        <v>32</v>
      </c>
      <c r="F22" s="17" t="s">
        <v>185</v>
      </c>
      <c r="G22" s="17"/>
      <c r="H22" s="18"/>
      <c r="I22" s="18"/>
      <c r="J22" s="18">
        <v>44389</v>
      </c>
      <c r="K22" s="17"/>
      <c r="L22" s="17"/>
      <c r="M22" s="17"/>
      <c r="N22" s="27" t="s">
        <v>332</v>
      </c>
      <c r="O22" s="27" t="s">
        <v>310</v>
      </c>
    </row>
    <row r="23" spans="1:15" x14ac:dyDescent="0.25">
      <c r="A23" s="47" t="s">
        <v>53</v>
      </c>
      <c r="B23" s="47"/>
      <c r="C23" s="14">
        <f t="shared" si="0"/>
        <v>2019</v>
      </c>
      <c r="D23" s="18">
        <v>43577</v>
      </c>
      <c r="E23" s="17" t="s">
        <v>102</v>
      </c>
      <c r="F23" s="17" t="s">
        <v>142</v>
      </c>
      <c r="G23" s="17"/>
      <c r="H23" s="18">
        <v>43929</v>
      </c>
      <c r="I23" s="18"/>
      <c r="J23" s="17"/>
      <c r="K23" s="17"/>
      <c r="L23" s="17"/>
      <c r="M23" s="17"/>
      <c r="N23" s="27" t="s">
        <v>330</v>
      </c>
      <c r="O23" s="27" t="s">
        <v>310</v>
      </c>
    </row>
    <row r="24" spans="1:15" x14ac:dyDescent="0.25">
      <c r="A24" s="14" t="s">
        <v>40</v>
      </c>
      <c r="B24" s="14"/>
      <c r="C24" s="14">
        <f t="shared" si="0"/>
        <v>2019</v>
      </c>
      <c r="D24" s="18">
        <v>43602</v>
      </c>
      <c r="E24" s="18" t="s">
        <v>32</v>
      </c>
      <c r="F24" s="18" t="s">
        <v>34</v>
      </c>
      <c r="G24" s="18"/>
      <c r="H24" s="21">
        <v>43864</v>
      </c>
      <c r="I24" s="17"/>
      <c r="J24" s="18">
        <v>43888</v>
      </c>
      <c r="K24" s="17"/>
      <c r="L24" s="17"/>
      <c r="M24" s="17"/>
      <c r="N24" s="27" t="s">
        <v>330</v>
      </c>
      <c r="O24" s="27" t="s">
        <v>310</v>
      </c>
    </row>
    <row r="25" spans="1:15" x14ac:dyDescent="0.25">
      <c r="A25" s="47" t="s">
        <v>178</v>
      </c>
      <c r="B25" s="47" t="s">
        <v>281</v>
      </c>
      <c r="C25" s="14">
        <v>2021</v>
      </c>
      <c r="D25" s="18">
        <v>44314</v>
      </c>
      <c r="E25" s="18" t="s">
        <v>102</v>
      </c>
      <c r="F25" s="18"/>
      <c r="G25" s="18"/>
      <c r="H25" s="21"/>
      <c r="I25" s="17"/>
      <c r="J25" s="18"/>
      <c r="K25" s="17"/>
      <c r="L25" s="17"/>
      <c r="M25" s="17"/>
      <c r="N25" s="27"/>
      <c r="O25" s="27"/>
    </row>
    <row r="26" spans="1:15" x14ac:dyDescent="0.25">
      <c r="A26" s="43" t="s">
        <v>65</v>
      </c>
      <c r="B26" s="43"/>
      <c r="C26" s="14">
        <f>YEAR(D26)</f>
        <v>2019</v>
      </c>
      <c r="D26" s="18">
        <v>43626</v>
      </c>
      <c r="E26" s="17" t="s">
        <v>32</v>
      </c>
      <c r="F26" s="17" t="s">
        <v>36</v>
      </c>
      <c r="G26" s="17"/>
      <c r="H26" s="18">
        <v>43825</v>
      </c>
      <c r="I26" s="17"/>
      <c r="J26" s="21">
        <v>43825</v>
      </c>
      <c r="K26" s="17">
        <v>1</v>
      </c>
      <c r="L26" s="21">
        <v>44043</v>
      </c>
      <c r="M26" s="21"/>
      <c r="N26" s="27"/>
      <c r="O26" s="27"/>
    </row>
    <row r="27" spans="1:15" x14ac:dyDescent="0.25">
      <c r="A27" s="47" t="s">
        <v>54</v>
      </c>
      <c r="B27" s="47"/>
      <c r="C27" s="14">
        <f>YEAR(D27)</f>
        <v>2019</v>
      </c>
      <c r="D27" s="18">
        <v>43627</v>
      </c>
      <c r="E27" s="17" t="s">
        <v>32</v>
      </c>
      <c r="F27" s="17" t="s">
        <v>43</v>
      </c>
      <c r="G27" s="17">
        <v>180</v>
      </c>
      <c r="H27" s="18">
        <v>43720</v>
      </c>
      <c r="I27" s="18">
        <v>44530</v>
      </c>
      <c r="J27" s="18">
        <v>44641</v>
      </c>
      <c r="K27" s="17"/>
      <c r="L27" s="17"/>
      <c r="M27" s="17"/>
      <c r="N27" s="27" t="s">
        <v>333</v>
      </c>
      <c r="O27" s="27" t="s">
        <v>325</v>
      </c>
    </row>
    <row r="28" spans="1:15" x14ac:dyDescent="0.25">
      <c r="A28" s="47" t="s">
        <v>55</v>
      </c>
      <c r="B28" s="47"/>
      <c r="C28" s="14">
        <f t="shared" ref="C28:C66" si="1">YEAR(D28)</f>
        <v>2019</v>
      </c>
      <c r="D28" s="18">
        <v>43629</v>
      </c>
      <c r="E28" s="17" t="s">
        <v>102</v>
      </c>
      <c r="F28" s="17"/>
      <c r="G28" s="17"/>
      <c r="H28" s="18">
        <v>43846</v>
      </c>
      <c r="I28" s="18"/>
      <c r="J28" s="17"/>
      <c r="K28" s="17"/>
      <c r="L28" s="17"/>
      <c r="M28" s="17"/>
      <c r="N28" s="27" t="s">
        <v>314</v>
      </c>
      <c r="O28" s="27" t="s">
        <v>308</v>
      </c>
    </row>
    <row r="29" spans="1:15" x14ac:dyDescent="0.25">
      <c r="A29" s="47" t="s">
        <v>56</v>
      </c>
      <c r="B29" s="47"/>
      <c r="C29" s="14">
        <f t="shared" si="1"/>
        <v>2019</v>
      </c>
      <c r="D29" s="18">
        <v>43685</v>
      </c>
      <c r="E29" s="17" t="s">
        <v>102</v>
      </c>
      <c r="F29" s="17"/>
      <c r="G29" s="17"/>
      <c r="H29" s="18">
        <v>44110</v>
      </c>
      <c r="I29" s="18"/>
      <c r="J29" s="17"/>
      <c r="K29" s="17"/>
      <c r="L29" s="17"/>
      <c r="M29" s="17"/>
      <c r="N29" s="27" t="s">
        <v>319</v>
      </c>
      <c r="O29" s="27" t="s">
        <v>310</v>
      </c>
    </row>
    <row r="30" spans="1:15" x14ac:dyDescent="0.25">
      <c r="A30" s="47" t="s">
        <v>57</v>
      </c>
      <c r="B30" s="47"/>
      <c r="C30" s="14">
        <f t="shared" si="1"/>
        <v>2019</v>
      </c>
      <c r="D30" s="18">
        <v>43689</v>
      </c>
      <c r="E30" s="17" t="s">
        <v>102</v>
      </c>
      <c r="F30" s="17"/>
      <c r="G30" s="17"/>
      <c r="H30" s="18">
        <v>43860</v>
      </c>
      <c r="I30" s="18"/>
      <c r="J30" s="17"/>
      <c r="K30" s="17"/>
      <c r="L30" s="17"/>
      <c r="M30" s="17"/>
      <c r="N30" s="27" t="s">
        <v>312</v>
      </c>
      <c r="O30" s="27" t="s">
        <v>315</v>
      </c>
    </row>
    <row r="31" spans="1:15" x14ac:dyDescent="0.25">
      <c r="A31" s="47" t="s">
        <v>58</v>
      </c>
      <c r="B31" s="47"/>
      <c r="C31" s="14">
        <f t="shared" si="1"/>
        <v>2019</v>
      </c>
      <c r="D31" s="18">
        <v>43705</v>
      </c>
      <c r="E31" s="17" t="s">
        <v>102</v>
      </c>
      <c r="F31" s="17"/>
      <c r="G31" s="17"/>
      <c r="H31" s="18">
        <v>44061</v>
      </c>
      <c r="I31" s="18"/>
      <c r="J31" s="17"/>
      <c r="K31" s="17"/>
      <c r="L31" s="17"/>
      <c r="M31" s="17"/>
      <c r="N31" s="27" t="s">
        <v>333</v>
      </c>
      <c r="O31" s="27" t="s">
        <v>325</v>
      </c>
    </row>
    <row r="32" spans="1:15" x14ac:dyDescent="0.25">
      <c r="A32" s="14" t="s">
        <v>41</v>
      </c>
      <c r="B32" s="14"/>
      <c r="C32" s="14">
        <f t="shared" si="1"/>
        <v>2019</v>
      </c>
      <c r="D32" s="18">
        <v>43788</v>
      </c>
      <c r="E32" s="18" t="s">
        <v>32</v>
      </c>
      <c r="F32" s="18" t="s">
        <v>143</v>
      </c>
      <c r="G32" s="18"/>
      <c r="H32" s="17"/>
      <c r="I32" s="17"/>
      <c r="J32" s="21">
        <v>43843</v>
      </c>
      <c r="K32" s="17"/>
      <c r="L32" s="17"/>
      <c r="M32" s="17"/>
      <c r="N32" s="27" t="s">
        <v>319</v>
      </c>
      <c r="O32" s="27" t="s">
        <v>310</v>
      </c>
    </row>
    <row r="33" spans="1:15" x14ac:dyDescent="0.25">
      <c r="A33" s="14" t="s">
        <v>42</v>
      </c>
      <c r="B33" s="14" t="s">
        <v>281</v>
      </c>
      <c r="C33" s="14">
        <f t="shared" si="1"/>
        <v>2019</v>
      </c>
      <c r="D33" s="18">
        <v>43810</v>
      </c>
      <c r="E33" s="18" t="s">
        <v>32</v>
      </c>
      <c r="F33" s="18" t="s">
        <v>34</v>
      </c>
      <c r="G33" s="18"/>
      <c r="H33" s="21"/>
      <c r="I33" s="21">
        <v>43860</v>
      </c>
      <c r="J33" s="21">
        <v>43928</v>
      </c>
      <c r="K33" s="17"/>
      <c r="L33" s="17"/>
      <c r="M33" s="17"/>
      <c r="N33" s="27" t="s">
        <v>321</v>
      </c>
      <c r="O33" s="27" t="s">
        <v>310</v>
      </c>
    </row>
    <row r="34" spans="1:15" x14ac:dyDescent="0.25">
      <c r="A34" s="47" t="s">
        <v>11</v>
      </c>
      <c r="B34" s="47"/>
      <c r="C34" s="14">
        <f t="shared" si="1"/>
        <v>2019</v>
      </c>
      <c r="D34" s="18">
        <v>43815</v>
      </c>
      <c r="E34" s="18" t="s">
        <v>102</v>
      </c>
      <c r="F34" s="18"/>
      <c r="G34" s="18"/>
      <c r="H34" s="18">
        <v>44278</v>
      </c>
      <c r="I34" s="18"/>
      <c r="J34" s="18"/>
      <c r="K34" s="17"/>
      <c r="L34" s="17"/>
      <c r="M34" s="17"/>
      <c r="N34" s="27" t="s">
        <v>321</v>
      </c>
      <c r="O34" s="27" t="s">
        <v>308</v>
      </c>
    </row>
    <row r="35" spans="1:15" x14ac:dyDescent="0.25">
      <c r="A35" s="14" t="s">
        <v>12</v>
      </c>
      <c r="B35" s="14"/>
      <c r="C35" s="14">
        <f t="shared" si="1"/>
        <v>2020</v>
      </c>
      <c r="D35" s="18">
        <v>43850</v>
      </c>
      <c r="E35" s="18" t="s">
        <v>32</v>
      </c>
      <c r="F35" s="18" t="s">
        <v>35</v>
      </c>
      <c r="G35" s="18"/>
      <c r="H35" s="18">
        <v>44132</v>
      </c>
      <c r="I35" s="18"/>
      <c r="J35" s="18">
        <v>44275</v>
      </c>
      <c r="K35" s="17"/>
      <c r="L35" s="17"/>
      <c r="M35" s="17"/>
      <c r="N35" s="27" t="s">
        <v>309</v>
      </c>
      <c r="O35" s="27" t="s">
        <v>325</v>
      </c>
    </row>
    <row r="36" spans="1:15" x14ac:dyDescent="0.25">
      <c r="A36" s="14" t="s">
        <v>13</v>
      </c>
      <c r="B36" s="14"/>
      <c r="C36" s="14">
        <f t="shared" si="1"/>
        <v>2020</v>
      </c>
      <c r="D36" s="18">
        <v>43854</v>
      </c>
      <c r="E36" s="18" t="s">
        <v>32</v>
      </c>
      <c r="F36" s="18" t="s">
        <v>35</v>
      </c>
      <c r="G36" s="18"/>
      <c r="H36" s="21"/>
      <c r="I36" s="21"/>
      <c r="J36" s="18">
        <v>44077</v>
      </c>
      <c r="K36" s="17"/>
      <c r="L36" s="17"/>
      <c r="M36" s="17"/>
      <c r="N36" s="27" t="s">
        <v>334</v>
      </c>
      <c r="O36" s="27" t="s">
        <v>328</v>
      </c>
    </row>
    <row r="37" spans="1:15" x14ac:dyDescent="0.25">
      <c r="A37" s="14" t="s">
        <v>14</v>
      </c>
      <c r="B37" s="14"/>
      <c r="C37" s="14">
        <f t="shared" si="1"/>
        <v>2020</v>
      </c>
      <c r="D37" s="18">
        <v>43854</v>
      </c>
      <c r="E37" s="18" t="s">
        <v>32</v>
      </c>
      <c r="F37" s="18" t="s">
        <v>35</v>
      </c>
      <c r="G37" s="18"/>
      <c r="H37" s="21"/>
      <c r="I37" s="21"/>
      <c r="J37" s="18">
        <v>44018</v>
      </c>
      <c r="K37" s="17"/>
      <c r="L37" s="17"/>
      <c r="M37" s="17"/>
      <c r="N37" s="27" t="s">
        <v>314</v>
      </c>
      <c r="O37" s="27" t="s">
        <v>328</v>
      </c>
    </row>
    <row r="38" spans="1:15" x14ac:dyDescent="0.25">
      <c r="A38" s="14" t="s">
        <v>15</v>
      </c>
      <c r="B38" s="14"/>
      <c r="C38" s="14">
        <f t="shared" si="1"/>
        <v>2020</v>
      </c>
      <c r="D38" s="18">
        <v>43868</v>
      </c>
      <c r="E38" s="18" t="s">
        <v>32</v>
      </c>
      <c r="F38" s="18" t="s">
        <v>141</v>
      </c>
      <c r="G38" s="18"/>
      <c r="H38" s="21"/>
      <c r="I38" s="21"/>
      <c r="J38" s="18">
        <v>43874</v>
      </c>
      <c r="K38" s="17"/>
      <c r="L38" s="17"/>
      <c r="M38" s="17"/>
      <c r="N38" s="27" t="s">
        <v>312</v>
      </c>
      <c r="O38" s="27" t="s">
        <v>326</v>
      </c>
    </row>
    <row r="39" spans="1:15" x14ac:dyDescent="0.25">
      <c r="A39" s="14" t="s">
        <v>16</v>
      </c>
      <c r="B39" s="14"/>
      <c r="C39" s="14">
        <f t="shared" si="1"/>
        <v>2020</v>
      </c>
      <c r="D39" s="18">
        <v>43899</v>
      </c>
      <c r="E39" s="18" t="s">
        <v>32</v>
      </c>
      <c r="F39" s="17" t="s">
        <v>36</v>
      </c>
      <c r="G39" s="17"/>
      <c r="H39" s="21"/>
      <c r="I39" s="21"/>
      <c r="J39" s="18">
        <v>43950</v>
      </c>
      <c r="K39" s="17"/>
      <c r="L39" s="17"/>
      <c r="M39" s="17"/>
      <c r="N39" s="27" t="s">
        <v>332</v>
      </c>
      <c r="O39" s="27" t="s">
        <v>310</v>
      </c>
    </row>
    <row r="40" spans="1:15" x14ac:dyDescent="0.25">
      <c r="A40" s="14" t="s">
        <v>17</v>
      </c>
      <c r="B40" s="14"/>
      <c r="C40" s="14">
        <f t="shared" si="1"/>
        <v>2020</v>
      </c>
      <c r="D40" s="18">
        <v>43907</v>
      </c>
      <c r="E40" s="18" t="s">
        <v>32</v>
      </c>
      <c r="F40" s="18" t="s">
        <v>141</v>
      </c>
      <c r="G40" s="18"/>
      <c r="H40" s="21"/>
      <c r="I40" s="21"/>
      <c r="J40" s="18">
        <v>43915</v>
      </c>
      <c r="K40" s="17"/>
      <c r="L40" s="17"/>
      <c r="M40" s="17"/>
      <c r="N40" s="27" t="s">
        <v>335</v>
      </c>
      <c r="O40" s="27" t="s">
        <v>326</v>
      </c>
    </row>
    <row r="41" spans="1:15" x14ac:dyDescent="0.25">
      <c r="A41" s="47" t="s">
        <v>18</v>
      </c>
      <c r="B41" s="47"/>
      <c r="C41" s="14">
        <f t="shared" si="1"/>
        <v>2020</v>
      </c>
      <c r="D41" s="18">
        <v>43910</v>
      </c>
      <c r="E41" s="18" t="s">
        <v>102</v>
      </c>
      <c r="F41" s="18"/>
      <c r="G41" s="18"/>
      <c r="H41" s="18">
        <v>44315</v>
      </c>
      <c r="I41" s="18"/>
      <c r="J41" s="18"/>
      <c r="K41" s="17"/>
      <c r="L41" s="17"/>
      <c r="M41" s="17"/>
      <c r="N41" s="27" t="s">
        <v>314</v>
      </c>
      <c r="O41" s="27" t="s">
        <v>308</v>
      </c>
    </row>
    <row r="42" spans="1:15" x14ac:dyDescent="0.25">
      <c r="A42" s="47" t="s">
        <v>66</v>
      </c>
      <c r="B42" s="47"/>
      <c r="C42" s="14">
        <f t="shared" si="1"/>
        <v>2020</v>
      </c>
      <c r="D42" s="18">
        <v>43927</v>
      </c>
      <c r="E42" s="17" t="s">
        <v>102</v>
      </c>
      <c r="F42" s="17"/>
      <c r="G42" s="17"/>
      <c r="H42" s="18">
        <v>44315</v>
      </c>
      <c r="I42" s="17"/>
      <c r="J42" s="17"/>
      <c r="K42" s="17"/>
      <c r="L42" s="17"/>
      <c r="M42" s="17"/>
      <c r="N42" s="27"/>
      <c r="O42" s="27"/>
    </row>
    <row r="43" spans="1:15" x14ac:dyDescent="0.25">
      <c r="A43" s="14" t="s">
        <v>19</v>
      </c>
      <c r="B43" s="14"/>
      <c r="C43" s="14">
        <f t="shared" si="1"/>
        <v>2020</v>
      </c>
      <c r="D43" s="19">
        <v>43934</v>
      </c>
      <c r="E43" s="18" t="s">
        <v>32</v>
      </c>
      <c r="F43" s="17" t="s">
        <v>36</v>
      </c>
      <c r="G43" s="17"/>
      <c r="H43" s="21"/>
      <c r="I43" s="21"/>
      <c r="J43" s="21">
        <v>43941</v>
      </c>
      <c r="K43" s="17"/>
      <c r="L43" s="17"/>
      <c r="M43" s="17"/>
      <c r="N43" s="27" t="s">
        <v>329</v>
      </c>
      <c r="O43" s="27" t="s">
        <v>310</v>
      </c>
    </row>
    <row r="44" spans="1:15" x14ac:dyDescent="0.25">
      <c r="A44" s="14" t="s">
        <v>20</v>
      </c>
      <c r="B44" s="14"/>
      <c r="C44" s="14">
        <f t="shared" si="1"/>
        <v>2020</v>
      </c>
      <c r="D44" s="18">
        <v>43964</v>
      </c>
      <c r="E44" s="18" t="s">
        <v>32</v>
      </c>
      <c r="F44" s="17" t="s">
        <v>36</v>
      </c>
      <c r="G44" s="17"/>
      <c r="H44" s="24"/>
      <c r="I44" s="21"/>
      <c r="J44" s="18">
        <v>43978</v>
      </c>
      <c r="K44" s="17"/>
      <c r="L44" s="17"/>
      <c r="M44" s="17"/>
      <c r="N44" s="27" t="s">
        <v>321</v>
      </c>
      <c r="O44" s="27" t="s">
        <v>315</v>
      </c>
    </row>
    <row r="45" spans="1:15" x14ac:dyDescent="0.25">
      <c r="A45" s="14" t="s">
        <v>21</v>
      </c>
      <c r="B45" s="14"/>
      <c r="C45" s="14">
        <f t="shared" si="1"/>
        <v>2020</v>
      </c>
      <c r="D45" s="18">
        <v>43969</v>
      </c>
      <c r="E45" s="18" t="s">
        <v>32</v>
      </c>
      <c r="F45" s="18" t="s">
        <v>35</v>
      </c>
      <c r="G45" s="18"/>
      <c r="H45" s="18"/>
      <c r="I45" s="18"/>
      <c r="J45" s="18">
        <v>44204</v>
      </c>
      <c r="K45" s="17"/>
      <c r="L45" s="17"/>
      <c r="M45" s="17"/>
      <c r="N45" s="27" t="s">
        <v>309</v>
      </c>
      <c r="O45" s="27" t="s">
        <v>310</v>
      </c>
    </row>
    <row r="46" spans="1:15" x14ac:dyDescent="0.25">
      <c r="A46" s="14" t="s">
        <v>22</v>
      </c>
      <c r="B46" s="14"/>
      <c r="C46" s="14">
        <f t="shared" si="1"/>
        <v>2020</v>
      </c>
      <c r="D46" s="18">
        <v>43969</v>
      </c>
      <c r="E46" s="18" t="s">
        <v>32</v>
      </c>
      <c r="F46" s="18" t="s">
        <v>35</v>
      </c>
      <c r="G46" s="18"/>
      <c r="H46" s="18">
        <v>44342</v>
      </c>
      <c r="I46" s="18"/>
      <c r="J46" s="18">
        <v>44440</v>
      </c>
      <c r="K46" s="17"/>
      <c r="L46" s="17"/>
      <c r="M46" s="17"/>
      <c r="N46" s="27" t="s">
        <v>309</v>
      </c>
      <c r="O46" s="27" t="s">
        <v>310</v>
      </c>
    </row>
    <row r="47" spans="1:15" x14ac:dyDescent="0.25">
      <c r="A47" s="14" t="s">
        <v>23</v>
      </c>
      <c r="B47" s="14"/>
      <c r="C47" s="14">
        <f t="shared" si="1"/>
        <v>2020</v>
      </c>
      <c r="D47" s="18">
        <v>43970</v>
      </c>
      <c r="E47" s="18" t="s">
        <v>32</v>
      </c>
      <c r="F47" s="18" t="s">
        <v>34</v>
      </c>
      <c r="G47" s="18"/>
      <c r="H47" s="18">
        <v>44105</v>
      </c>
      <c r="I47" s="18"/>
      <c r="J47" s="18">
        <v>44412</v>
      </c>
      <c r="K47" s="17"/>
      <c r="L47" s="17"/>
      <c r="M47" s="17"/>
      <c r="N47" s="27" t="s">
        <v>330</v>
      </c>
      <c r="O47" s="27" t="s">
        <v>310</v>
      </c>
    </row>
    <row r="48" spans="1:15" x14ac:dyDescent="0.25">
      <c r="A48" s="14" t="s">
        <v>24</v>
      </c>
      <c r="B48" s="14"/>
      <c r="C48" s="14">
        <f t="shared" si="1"/>
        <v>2020</v>
      </c>
      <c r="D48" s="18">
        <v>44049</v>
      </c>
      <c r="E48" s="18" t="s">
        <v>32</v>
      </c>
      <c r="F48" s="17" t="s">
        <v>36</v>
      </c>
      <c r="G48" s="17"/>
      <c r="H48" s="21"/>
      <c r="I48" s="21"/>
      <c r="J48" s="21">
        <v>44054</v>
      </c>
      <c r="K48" s="17"/>
      <c r="L48" s="17"/>
      <c r="M48" s="17"/>
      <c r="N48" s="27" t="s">
        <v>314</v>
      </c>
      <c r="O48" s="27" t="s">
        <v>310</v>
      </c>
    </row>
    <row r="49" spans="1:15" x14ac:dyDescent="0.25">
      <c r="A49" s="14" t="s">
        <v>25</v>
      </c>
      <c r="B49" s="14"/>
      <c r="C49" s="14">
        <f t="shared" si="1"/>
        <v>2020</v>
      </c>
      <c r="D49" s="18">
        <v>44058</v>
      </c>
      <c r="E49" s="18" t="s">
        <v>32</v>
      </c>
      <c r="F49" s="18" t="s">
        <v>143</v>
      </c>
      <c r="G49" s="18"/>
      <c r="H49" s="21"/>
      <c r="I49" s="21"/>
      <c r="J49" s="21">
        <v>44231</v>
      </c>
      <c r="K49" s="17"/>
      <c r="L49" s="17"/>
      <c r="M49" s="17"/>
      <c r="N49" s="27" t="s">
        <v>332</v>
      </c>
      <c r="O49" s="27" t="s">
        <v>310</v>
      </c>
    </row>
    <row r="50" spans="1:15" x14ac:dyDescent="0.25">
      <c r="A50" s="47" t="s">
        <v>26</v>
      </c>
      <c r="B50" s="47"/>
      <c r="C50" s="14">
        <f t="shared" si="1"/>
        <v>2020</v>
      </c>
      <c r="D50" s="18">
        <v>44062</v>
      </c>
      <c r="E50" s="18" t="s">
        <v>102</v>
      </c>
      <c r="F50" s="18"/>
      <c r="G50" s="18"/>
      <c r="H50" s="18">
        <v>44315</v>
      </c>
      <c r="I50" s="18"/>
      <c r="J50" s="18"/>
      <c r="K50" s="17"/>
      <c r="L50" s="17"/>
      <c r="M50" s="17"/>
      <c r="N50" s="27" t="s">
        <v>314</v>
      </c>
      <c r="O50" s="27" t="s">
        <v>308</v>
      </c>
    </row>
    <row r="51" spans="1:15" x14ac:dyDescent="0.25">
      <c r="A51" s="47" t="s">
        <v>27</v>
      </c>
      <c r="B51" s="47"/>
      <c r="C51" s="14">
        <f t="shared" si="1"/>
        <v>2020</v>
      </c>
      <c r="D51" s="18">
        <v>44084</v>
      </c>
      <c r="E51" s="18" t="s">
        <v>102</v>
      </c>
      <c r="F51" s="18"/>
      <c r="G51" s="18"/>
      <c r="H51" s="18">
        <v>44384</v>
      </c>
      <c r="I51" s="18"/>
      <c r="J51" s="18"/>
      <c r="K51" s="17"/>
      <c r="L51" s="17"/>
      <c r="M51" s="17"/>
      <c r="N51" s="27" t="s">
        <v>312</v>
      </c>
      <c r="O51" s="27" t="s">
        <v>317</v>
      </c>
    </row>
    <row r="52" spans="1:15" x14ac:dyDescent="0.25">
      <c r="A52" s="14" t="s">
        <v>28</v>
      </c>
      <c r="B52" s="14"/>
      <c r="C52" s="14">
        <f t="shared" si="1"/>
        <v>2020</v>
      </c>
      <c r="D52" s="18">
        <v>44105</v>
      </c>
      <c r="E52" s="18" t="s">
        <v>32</v>
      </c>
      <c r="F52" s="18" t="s">
        <v>141</v>
      </c>
      <c r="G52" s="18"/>
      <c r="H52" s="21"/>
      <c r="I52" s="21"/>
      <c r="J52" s="18">
        <v>44125</v>
      </c>
      <c r="K52" s="17"/>
      <c r="L52" s="17"/>
      <c r="M52" s="17"/>
      <c r="N52" s="27" t="s">
        <v>336</v>
      </c>
      <c r="O52" s="27" t="s">
        <v>326</v>
      </c>
    </row>
    <row r="53" spans="1:15" x14ac:dyDescent="0.25">
      <c r="A53" s="47" t="s">
        <v>67</v>
      </c>
      <c r="B53" s="47"/>
      <c r="C53" s="14">
        <f t="shared" si="1"/>
        <v>2020</v>
      </c>
      <c r="D53" s="18">
        <v>44116</v>
      </c>
      <c r="E53" s="17" t="s">
        <v>102</v>
      </c>
      <c r="F53" s="17"/>
      <c r="G53" s="17"/>
      <c r="H53" s="17"/>
      <c r="I53" s="17"/>
      <c r="J53" s="18"/>
      <c r="K53" s="17"/>
      <c r="L53" s="17"/>
      <c r="M53" s="17"/>
      <c r="N53" s="27"/>
      <c r="O53" s="27"/>
    </row>
    <row r="54" spans="1:15" x14ac:dyDescent="0.25">
      <c r="A54" s="47" t="s">
        <v>29</v>
      </c>
      <c r="B54" s="47"/>
      <c r="C54" s="14">
        <f t="shared" si="1"/>
        <v>2020</v>
      </c>
      <c r="D54" s="18">
        <v>44126</v>
      </c>
      <c r="E54" s="18" t="s">
        <v>102</v>
      </c>
      <c r="F54" s="18"/>
      <c r="G54" s="18"/>
      <c r="H54" s="18"/>
      <c r="I54" s="18"/>
      <c r="J54" s="18"/>
      <c r="K54" s="17"/>
      <c r="L54" s="17"/>
      <c r="M54" s="17"/>
      <c r="N54" s="27" t="s">
        <v>329</v>
      </c>
      <c r="O54" s="27" t="s">
        <v>310</v>
      </c>
    </row>
    <row r="55" spans="1:15" x14ac:dyDescent="0.25">
      <c r="A55" s="47" t="s">
        <v>30</v>
      </c>
      <c r="B55" s="47"/>
      <c r="C55" s="14">
        <f t="shared" si="1"/>
        <v>2020</v>
      </c>
      <c r="D55" s="18">
        <v>44131</v>
      </c>
      <c r="E55" s="17" t="s">
        <v>32</v>
      </c>
      <c r="F55" s="18" t="s">
        <v>35</v>
      </c>
      <c r="G55" s="18"/>
      <c r="H55" s="18"/>
      <c r="I55" s="18"/>
      <c r="J55" s="18">
        <v>44503</v>
      </c>
      <c r="K55" s="17"/>
      <c r="L55" s="17"/>
      <c r="M55" s="17"/>
      <c r="N55" s="27" t="s">
        <v>309</v>
      </c>
      <c r="O55" s="27" t="s">
        <v>310</v>
      </c>
    </row>
    <row r="56" spans="1:15" x14ac:dyDescent="0.25">
      <c r="A56" s="14" t="s">
        <v>113</v>
      </c>
      <c r="B56" s="14"/>
      <c r="C56" s="14">
        <f t="shared" si="1"/>
        <v>2020</v>
      </c>
      <c r="D56" s="18">
        <v>44146</v>
      </c>
      <c r="E56" s="17" t="s">
        <v>32</v>
      </c>
      <c r="F56" s="17" t="s">
        <v>36</v>
      </c>
      <c r="G56" s="17"/>
      <c r="H56" s="17"/>
      <c r="I56" s="17"/>
      <c r="J56" s="18">
        <v>44152</v>
      </c>
      <c r="K56" s="17"/>
      <c r="L56" s="17"/>
      <c r="M56" s="17"/>
      <c r="N56" s="27" t="s">
        <v>333</v>
      </c>
      <c r="O56" s="27" t="s">
        <v>326</v>
      </c>
    </row>
    <row r="57" spans="1:15" x14ac:dyDescent="0.25">
      <c r="A57" s="14" t="s">
        <v>114</v>
      </c>
      <c r="B57" s="14"/>
      <c r="C57" s="14">
        <f t="shared" si="1"/>
        <v>2020</v>
      </c>
      <c r="D57" s="18">
        <v>44159</v>
      </c>
      <c r="E57" s="17" t="s">
        <v>32</v>
      </c>
      <c r="F57" s="17" t="s">
        <v>34</v>
      </c>
      <c r="G57" s="17"/>
      <c r="H57" s="17"/>
      <c r="I57" s="17"/>
      <c r="J57" s="18">
        <v>44229</v>
      </c>
      <c r="K57" s="17"/>
      <c r="L57" s="17"/>
      <c r="M57" s="17"/>
      <c r="N57" s="27" t="s">
        <v>314</v>
      </c>
      <c r="O57" s="27" t="s">
        <v>310</v>
      </c>
    </row>
    <row r="58" spans="1:15" x14ac:dyDescent="0.25">
      <c r="A58" s="14" t="s">
        <v>115</v>
      </c>
      <c r="B58" s="14"/>
      <c r="C58" s="14">
        <f t="shared" si="1"/>
        <v>2020</v>
      </c>
      <c r="D58" s="18">
        <v>44162</v>
      </c>
      <c r="E58" s="17" t="s">
        <v>32</v>
      </c>
      <c r="F58" s="17" t="s">
        <v>34</v>
      </c>
      <c r="G58" s="17"/>
      <c r="H58" s="17"/>
      <c r="I58" s="17"/>
      <c r="J58" s="18">
        <v>44242</v>
      </c>
      <c r="K58" s="17"/>
      <c r="L58" s="17"/>
      <c r="M58" s="17"/>
      <c r="N58" s="27" t="s">
        <v>319</v>
      </c>
      <c r="O58" s="27" t="s">
        <v>310</v>
      </c>
    </row>
    <row r="59" spans="1:15" x14ac:dyDescent="0.25">
      <c r="A59" s="47" t="s">
        <v>116</v>
      </c>
      <c r="B59" s="47"/>
      <c r="C59" s="14">
        <f t="shared" si="1"/>
        <v>2020</v>
      </c>
      <c r="D59" s="18">
        <v>44169</v>
      </c>
      <c r="E59" s="17" t="s">
        <v>102</v>
      </c>
      <c r="F59" s="17"/>
      <c r="G59" s="17"/>
      <c r="H59" s="17"/>
      <c r="I59" s="17"/>
      <c r="J59" s="17"/>
      <c r="K59" s="17"/>
      <c r="L59" s="17"/>
      <c r="M59" s="17"/>
      <c r="N59" s="27" t="s">
        <v>312</v>
      </c>
      <c r="O59" s="27" t="s">
        <v>310</v>
      </c>
    </row>
    <row r="60" spans="1:15" x14ac:dyDescent="0.25">
      <c r="A60" s="47" t="s">
        <v>117</v>
      </c>
      <c r="B60" s="47"/>
      <c r="C60" s="14">
        <f t="shared" si="1"/>
        <v>2020</v>
      </c>
      <c r="D60" s="18">
        <v>44176</v>
      </c>
      <c r="E60" s="17" t="s">
        <v>102</v>
      </c>
      <c r="F60" s="17"/>
      <c r="G60" s="17"/>
      <c r="H60" s="17"/>
      <c r="I60" s="17"/>
      <c r="J60" s="17"/>
      <c r="K60" s="17"/>
      <c r="L60" s="17"/>
      <c r="M60" s="17"/>
      <c r="N60" s="27" t="s">
        <v>321</v>
      </c>
      <c r="O60" s="27" t="s">
        <v>326</v>
      </c>
    </row>
    <row r="61" spans="1:15" x14ac:dyDescent="0.25">
      <c r="A61" s="47" t="s">
        <v>118</v>
      </c>
      <c r="B61" s="47"/>
      <c r="C61" s="14">
        <f t="shared" si="1"/>
        <v>2020</v>
      </c>
      <c r="D61" s="18">
        <v>44176</v>
      </c>
      <c r="E61" s="18" t="s">
        <v>102</v>
      </c>
      <c r="F61" s="18"/>
      <c r="G61" s="18"/>
      <c r="H61" s="18"/>
      <c r="I61" s="18"/>
      <c r="J61" s="18"/>
      <c r="K61" s="17"/>
      <c r="L61" s="17"/>
      <c r="M61" s="17"/>
      <c r="N61" s="27" t="s">
        <v>311</v>
      </c>
      <c r="O61" s="27" t="s">
        <v>310</v>
      </c>
    </row>
    <row r="62" spans="1:15" x14ac:dyDescent="0.25">
      <c r="A62" s="14" t="s">
        <v>119</v>
      </c>
      <c r="B62" s="14"/>
      <c r="C62" s="14">
        <f t="shared" si="1"/>
        <v>2020</v>
      </c>
      <c r="D62" s="18">
        <v>44181</v>
      </c>
      <c r="E62" s="17" t="s">
        <v>32</v>
      </c>
      <c r="F62" s="17" t="s">
        <v>36</v>
      </c>
      <c r="G62" s="17"/>
      <c r="H62" s="17"/>
      <c r="I62" s="17"/>
      <c r="J62" s="18">
        <v>44188</v>
      </c>
      <c r="K62" s="17"/>
      <c r="L62" s="17"/>
      <c r="M62" s="17"/>
      <c r="N62" s="27" t="s">
        <v>319</v>
      </c>
      <c r="O62" s="27" t="s">
        <v>310</v>
      </c>
    </row>
    <row r="63" spans="1:15" x14ac:dyDescent="0.25">
      <c r="A63" s="14" t="s">
        <v>120</v>
      </c>
      <c r="B63" s="14"/>
      <c r="C63" s="14">
        <f t="shared" si="1"/>
        <v>2020</v>
      </c>
      <c r="D63" s="18">
        <v>44187</v>
      </c>
      <c r="E63" s="18" t="s">
        <v>32</v>
      </c>
      <c r="F63" s="17" t="s">
        <v>143</v>
      </c>
      <c r="G63" s="17"/>
      <c r="H63" s="17"/>
      <c r="I63" s="17"/>
      <c r="J63" s="18">
        <v>44371</v>
      </c>
      <c r="K63" s="17"/>
      <c r="L63" s="17"/>
      <c r="M63" s="17"/>
      <c r="N63" s="27" t="s">
        <v>314</v>
      </c>
      <c r="O63" s="27" t="s">
        <v>310</v>
      </c>
    </row>
    <row r="64" spans="1:15" x14ac:dyDescent="0.25">
      <c r="A64" s="14" t="s">
        <v>121</v>
      </c>
      <c r="B64" s="14"/>
      <c r="C64" s="14">
        <f t="shared" si="1"/>
        <v>2020</v>
      </c>
      <c r="D64" s="18">
        <v>44193</v>
      </c>
      <c r="E64" s="18" t="s">
        <v>32</v>
      </c>
      <c r="F64" s="17" t="s">
        <v>36</v>
      </c>
      <c r="G64" s="17"/>
      <c r="H64" s="17"/>
      <c r="I64" s="17"/>
      <c r="J64" s="18">
        <v>44222</v>
      </c>
      <c r="K64" s="17"/>
      <c r="L64" s="17"/>
      <c r="M64" s="17"/>
      <c r="N64" s="27" t="s">
        <v>329</v>
      </c>
      <c r="O64" s="27" t="s">
        <v>310</v>
      </c>
    </row>
    <row r="65" spans="1:15" x14ac:dyDescent="0.25">
      <c r="A65" s="47" t="s">
        <v>122</v>
      </c>
      <c r="B65" s="47"/>
      <c r="C65" s="14">
        <f t="shared" si="1"/>
        <v>2020</v>
      </c>
      <c r="D65" s="18">
        <v>44160</v>
      </c>
      <c r="E65" s="18" t="s">
        <v>102</v>
      </c>
      <c r="F65" s="17"/>
      <c r="G65" s="17"/>
      <c r="H65" s="17"/>
      <c r="I65" s="17"/>
      <c r="J65" s="17"/>
      <c r="K65" s="17"/>
      <c r="L65" s="17"/>
      <c r="M65" s="17"/>
      <c r="N65" s="27"/>
      <c r="O65" s="27"/>
    </row>
    <row r="66" spans="1:15" x14ac:dyDescent="0.25">
      <c r="A66" s="47" t="s">
        <v>123</v>
      </c>
      <c r="B66" s="47"/>
      <c r="C66" s="14">
        <f t="shared" si="1"/>
        <v>2020</v>
      </c>
      <c r="D66" s="18">
        <v>44183</v>
      </c>
      <c r="E66" s="18" t="s">
        <v>32</v>
      </c>
      <c r="F66" s="17" t="s">
        <v>279</v>
      </c>
      <c r="G66" s="17"/>
      <c r="H66" s="17"/>
      <c r="I66" s="17"/>
      <c r="J66" s="18">
        <v>44560</v>
      </c>
      <c r="K66" s="17"/>
      <c r="L66" s="17"/>
      <c r="M66" s="17"/>
      <c r="N66" s="27"/>
      <c r="O66" s="27"/>
    </row>
    <row r="67" spans="1:15" x14ac:dyDescent="0.25">
      <c r="A67" s="47" t="s">
        <v>145</v>
      </c>
      <c r="B67" s="47"/>
      <c r="C67" s="14">
        <v>2021</v>
      </c>
      <c r="D67" s="18">
        <v>44200</v>
      </c>
      <c r="E67" s="18" t="s">
        <v>102</v>
      </c>
      <c r="F67" s="17"/>
      <c r="G67" s="17"/>
      <c r="H67" s="17"/>
      <c r="I67" s="17"/>
      <c r="J67" s="17"/>
      <c r="K67" s="17"/>
      <c r="L67" s="17"/>
      <c r="M67" s="17"/>
      <c r="N67" s="27" t="s">
        <v>320</v>
      </c>
      <c r="O67" s="27" t="s">
        <v>310</v>
      </c>
    </row>
    <row r="68" spans="1:15" x14ac:dyDescent="0.25">
      <c r="A68" s="14" t="s">
        <v>146</v>
      </c>
      <c r="B68" s="14"/>
      <c r="C68" s="14">
        <v>2021</v>
      </c>
      <c r="D68" s="18">
        <v>44208</v>
      </c>
      <c r="E68" s="18" t="s">
        <v>32</v>
      </c>
      <c r="F68" s="17" t="s">
        <v>143</v>
      </c>
      <c r="G68" s="17"/>
      <c r="H68" s="17"/>
      <c r="I68" s="17"/>
      <c r="J68" s="18">
        <v>44431</v>
      </c>
      <c r="K68" s="17"/>
      <c r="L68" s="17"/>
      <c r="M68" s="17"/>
      <c r="N68" s="27" t="s">
        <v>314</v>
      </c>
      <c r="O68" s="27" t="s">
        <v>317</v>
      </c>
    </row>
    <row r="69" spans="1:15" x14ac:dyDescent="0.25">
      <c r="A69" s="14" t="s">
        <v>147</v>
      </c>
      <c r="B69" s="14"/>
      <c r="C69" s="14">
        <v>2021</v>
      </c>
      <c r="D69" s="18">
        <v>44218</v>
      </c>
      <c r="E69" s="18" t="s">
        <v>32</v>
      </c>
      <c r="F69" s="17" t="s">
        <v>143</v>
      </c>
      <c r="G69" s="17"/>
      <c r="H69" s="17"/>
      <c r="I69" s="17"/>
      <c r="J69" s="18">
        <v>44271</v>
      </c>
      <c r="K69" s="17"/>
      <c r="L69" s="17"/>
      <c r="M69" s="17"/>
      <c r="N69" s="27" t="s">
        <v>312</v>
      </c>
      <c r="O69" s="27" t="s">
        <v>317</v>
      </c>
    </row>
    <row r="70" spans="1:15" x14ac:dyDescent="0.25">
      <c r="A70" s="14" t="s">
        <v>148</v>
      </c>
      <c r="B70" s="14"/>
      <c r="C70" s="14">
        <v>2021</v>
      </c>
      <c r="D70" s="18">
        <v>44256</v>
      </c>
      <c r="E70" s="18" t="s">
        <v>32</v>
      </c>
      <c r="F70" s="17" t="s">
        <v>36</v>
      </c>
      <c r="G70" s="17"/>
      <c r="H70" s="17"/>
      <c r="I70" s="17"/>
      <c r="J70" s="18">
        <v>44272</v>
      </c>
      <c r="K70" s="17"/>
      <c r="L70" s="17"/>
      <c r="M70" s="17"/>
      <c r="N70" s="27" t="s">
        <v>329</v>
      </c>
      <c r="O70" s="27" t="s">
        <v>310</v>
      </c>
    </row>
    <row r="71" spans="1:15" x14ac:dyDescent="0.25">
      <c r="A71" s="43" t="s">
        <v>171</v>
      </c>
      <c r="B71" s="43"/>
      <c r="C71" s="43">
        <v>2021</v>
      </c>
      <c r="D71" s="18">
        <v>44347</v>
      </c>
      <c r="E71" s="17" t="s">
        <v>32</v>
      </c>
      <c r="F71" s="17" t="s">
        <v>275</v>
      </c>
      <c r="G71" s="17"/>
      <c r="H71" s="17"/>
      <c r="I71" s="17"/>
      <c r="J71" s="18">
        <v>44392</v>
      </c>
      <c r="K71" s="17"/>
      <c r="L71" s="17"/>
      <c r="M71" s="17"/>
      <c r="N71" s="27" t="s">
        <v>311</v>
      </c>
      <c r="O71" s="27" t="s">
        <v>310</v>
      </c>
    </row>
    <row r="72" spans="1:15" x14ac:dyDescent="0.25">
      <c r="A72" s="43" t="s">
        <v>172</v>
      </c>
      <c r="B72" s="43"/>
      <c r="C72" s="43">
        <v>2021</v>
      </c>
      <c r="D72" s="18">
        <v>44348</v>
      </c>
      <c r="E72" s="17" t="s">
        <v>32</v>
      </c>
      <c r="F72" s="17" t="s">
        <v>36</v>
      </c>
      <c r="G72" s="17"/>
      <c r="H72" s="17"/>
      <c r="I72" s="17"/>
      <c r="J72" s="18">
        <v>44466</v>
      </c>
      <c r="K72" s="17"/>
      <c r="L72" s="17"/>
      <c r="M72" s="17"/>
      <c r="N72" s="27" t="s">
        <v>312</v>
      </c>
      <c r="O72" s="27" t="s">
        <v>310</v>
      </c>
    </row>
    <row r="73" spans="1:15" x14ac:dyDescent="0.25">
      <c r="A73" s="48" t="s">
        <v>173</v>
      </c>
      <c r="B73" s="48"/>
      <c r="C73" s="43">
        <v>2021</v>
      </c>
      <c r="D73" s="18">
        <v>44356</v>
      </c>
      <c r="E73" s="42" t="s">
        <v>32</v>
      </c>
      <c r="F73" s="17" t="s">
        <v>141</v>
      </c>
      <c r="G73" s="17"/>
      <c r="H73" s="17"/>
      <c r="I73" s="17"/>
      <c r="J73" s="18">
        <v>44502</v>
      </c>
      <c r="K73" s="17"/>
      <c r="L73" s="17"/>
      <c r="M73" s="17"/>
      <c r="N73" s="27" t="s">
        <v>313</v>
      </c>
      <c r="O73" s="27" t="s">
        <v>310</v>
      </c>
    </row>
    <row r="74" spans="1:15" x14ac:dyDescent="0.25">
      <c r="A74" s="43" t="s">
        <v>174</v>
      </c>
      <c r="B74" s="43"/>
      <c r="C74" s="43">
        <v>2021</v>
      </c>
      <c r="D74" s="18">
        <v>44357</v>
      </c>
      <c r="E74" s="17" t="s">
        <v>32</v>
      </c>
      <c r="F74" s="17" t="s">
        <v>36</v>
      </c>
      <c r="G74" s="17"/>
      <c r="H74" s="17"/>
      <c r="I74" s="17"/>
      <c r="J74" s="18">
        <v>44385</v>
      </c>
      <c r="K74" s="17"/>
      <c r="L74" s="17"/>
      <c r="M74" s="17"/>
      <c r="N74" s="27" t="s">
        <v>321</v>
      </c>
      <c r="O74" s="27" t="s">
        <v>315</v>
      </c>
    </row>
    <row r="75" spans="1:15" x14ac:dyDescent="0.25">
      <c r="A75" s="43" t="s">
        <v>175</v>
      </c>
      <c r="B75" s="43"/>
      <c r="C75" s="43">
        <v>2021</v>
      </c>
      <c r="D75" s="18">
        <v>44406</v>
      </c>
      <c r="E75" s="17" t="s">
        <v>32</v>
      </c>
      <c r="F75" s="17" t="s">
        <v>36</v>
      </c>
      <c r="G75" s="17"/>
      <c r="H75" s="17"/>
      <c r="I75" s="17"/>
      <c r="J75" s="18">
        <v>44419</v>
      </c>
      <c r="K75" s="17"/>
      <c r="L75" s="17"/>
      <c r="M75" s="17"/>
      <c r="N75" s="27" t="s">
        <v>321</v>
      </c>
      <c r="O75" s="27" t="s">
        <v>315</v>
      </c>
    </row>
    <row r="76" spans="1:15" x14ac:dyDescent="0.25">
      <c r="A76" s="48" t="s">
        <v>176</v>
      </c>
      <c r="B76" s="48"/>
      <c r="C76" s="43">
        <v>2021</v>
      </c>
      <c r="D76" s="18">
        <v>44407</v>
      </c>
      <c r="E76" s="17" t="s">
        <v>32</v>
      </c>
      <c r="F76" s="17" t="s">
        <v>285</v>
      </c>
      <c r="G76" s="17"/>
      <c r="H76" s="17"/>
      <c r="I76" s="17"/>
      <c r="J76" s="18">
        <v>44476</v>
      </c>
      <c r="K76" s="17"/>
      <c r="L76" s="17"/>
      <c r="M76" s="17"/>
      <c r="N76" s="27" t="s">
        <v>314</v>
      </c>
      <c r="O76" s="27" t="s">
        <v>310</v>
      </c>
    </row>
    <row r="77" spans="1:15" x14ac:dyDescent="0.25">
      <c r="A77" s="48" t="s">
        <v>180</v>
      </c>
      <c r="B77" s="48"/>
      <c r="C77" s="43">
        <v>2021</v>
      </c>
      <c r="D77" s="18">
        <v>44439</v>
      </c>
      <c r="E77" s="17" t="s">
        <v>102</v>
      </c>
      <c r="F77" s="17"/>
      <c r="G77" s="17"/>
      <c r="H77" s="17"/>
      <c r="I77" s="17"/>
      <c r="J77" s="17"/>
      <c r="K77" s="17"/>
      <c r="L77" s="17"/>
      <c r="M77" s="17"/>
      <c r="N77" s="27" t="s">
        <v>321</v>
      </c>
      <c r="O77" s="27" t="s">
        <v>315</v>
      </c>
    </row>
    <row r="78" spans="1:15" x14ac:dyDescent="0.25">
      <c r="A78" s="47" t="s">
        <v>181</v>
      </c>
      <c r="B78" s="47"/>
      <c r="C78" s="14">
        <v>2021</v>
      </c>
      <c r="D78" s="18">
        <v>44421</v>
      </c>
      <c r="E78" s="18" t="s">
        <v>32</v>
      </c>
      <c r="F78" s="17" t="s">
        <v>279</v>
      </c>
      <c r="G78" s="17"/>
      <c r="H78" s="17"/>
      <c r="I78" s="17"/>
      <c r="J78" s="18">
        <v>44560</v>
      </c>
      <c r="K78" s="17"/>
      <c r="L78" s="17"/>
      <c r="M78" s="17"/>
      <c r="N78" s="27"/>
      <c r="O78" s="27"/>
    </row>
    <row r="79" spans="1:15" x14ac:dyDescent="0.25">
      <c r="A79" s="47" t="s">
        <v>182</v>
      </c>
      <c r="B79" s="47"/>
      <c r="C79" s="14">
        <v>2021</v>
      </c>
      <c r="D79" s="18">
        <v>44421</v>
      </c>
      <c r="E79" s="18" t="s">
        <v>32</v>
      </c>
      <c r="F79" s="17" t="s">
        <v>279</v>
      </c>
      <c r="G79" s="17"/>
      <c r="H79" s="17"/>
      <c r="I79" s="17"/>
      <c r="J79" s="18">
        <v>44560</v>
      </c>
      <c r="K79" s="17"/>
      <c r="L79" s="17"/>
      <c r="M79" s="17"/>
      <c r="N79" s="27"/>
      <c r="O79" s="27"/>
    </row>
    <row r="80" spans="1:15" x14ac:dyDescent="0.25">
      <c r="A80" s="47" t="s">
        <v>183</v>
      </c>
      <c r="B80" s="47"/>
      <c r="C80" s="14">
        <v>2021</v>
      </c>
      <c r="D80" s="18">
        <v>44427</v>
      </c>
      <c r="E80" s="18" t="s">
        <v>32</v>
      </c>
      <c r="F80" s="17" t="s">
        <v>279</v>
      </c>
      <c r="G80" s="17"/>
      <c r="H80" s="17"/>
      <c r="I80" s="17"/>
      <c r="J80" s="18">
        <v>44560</v>
      </c>
      <c r="K80" s="17"/>
      <c r="L80" s="17"/>
      <c r="M80" s="17"/>
      <c r="N80" s="27"/>
      <c r="O80" s="27"/>
    </row>
    <row r="81" spans="1:15" x14ac:dyDescent="0.25">
      <c r="A81" s="47" t="s">
        <v>194</v>
      </c>
      <c r="B81" s="47"/>
      <c r="C81" s="14">
        <v>2021</v>
      </c>
      <c r="D81" s="18">
        <v>44466</v>
      </c>
      <c r="E81" s="18" t="s">
        <v>102</v>
      </c>
      <c r="F81" s="17"/>
      <c r="G81" s="17"/>
      <c r="H81" s="17"/>
      <c r="I81" s="17"/>
      <c r="J81" s="17"/>
      <c r="K81" s="17"/>
      <c r="L81" s="17"/>
      <c r="M81" s="17"/>
      <c r="N81" s="27" t="s">
        <v>316</v>
      </c>
      <c r="O81" s="27" t="s">
        <v>315</v>
      </c>
    </row>
    <row r="82" spans="1:15" x14ac:dyDescent="0.25">
      <c r="A82" s="47" t="s">
        <v>195</v>
      </c>
      <c r="B82" s="47"/>
      <c r="C82" s="14">
        <v>2021</v>
      </c>
      <c r="D82" s="18">
        <v>44476</v>
      </c>
      <c r="E82" s="18" t="s">
        <v>102</v>
      </c>
      <c r="F82" s="17"/>
      <c r="G82" s="17"/>
      <c r="H82" s="17"/>
      <c r="I82" s="17"/>
      <c r="J82" s="17"/>
      <c r="K82" s="17"/>
      <c r="L82" s="17"/>
      <c r="M82" s="17"/>
      <c r="N82" s="27" t="s">
        <v>314</v>
      </c>
      <c r="O82" s="27" t="s">
        <v>308</v>
      </c>
    </row>
    <row r="83" spans="1:15" x14ac:dyDescent="0.25">
      <c r="A83" s="47" t="s">
        <v>196</v>
      </c>
      <c r="B83" s="47"/>
      <c r="C83" s="14">
        <v>2021</v>
      </c>
      <c r="D83" s="18">
        <v>44483</v>
      </c>
      <c r="E83" s="18" t="s">
        <v>32</v>
      </c>
      <c r="F83" s="17" t="s">
        <v>36</v>
      </c>
      <c r="G83" s="17"/>
      <c r="H83" s="17"/>
      <c r="I83" s="17"/>
      <c r="J83" s="18">
        <v>44487</v>
      </c>
      <c r="K83" s="17"/>
      <c r="L83" s="17"/>
      <c r="M83" s="17"/>
      <c r="N83" s="27" t="s">
        <v>316</v>
      </c>
      <c r="O83" s="27" t="s">
        <v>317</v>
      </c>
    </row>
    <row r="84" spans="1:15" x14ac:dyDescent="0.25">
      <c r="A84" s="47" t="s">
        <v>197</v>
      </c>
      <c r="B84" s="47"/>
      <c r="C84" s="14">
        <v>2021</v>
      </c>
      <c r="D84" s="18">
        <v>44496</v>
      </c>
      <c r="E84" s="18" t="s">
        <v>102</v>
      </c>
      <c r="F84" s="17"/>
      <c r="G84" s="17"/>
      <c r="H84" s="17"/>
      <c r="I84" s="17"/>
      <c r="J84" s="17"/>
      <c r="K84" s="17"/>
      <c r="L84" s="17"/>
      <c r="M84" s="17"/>
      <c r="N84" s="27" t="s">
        <v>332</v>
      </c>
      <c r="O84" s="27" t="s">
        <v>317</v>
      </c>
    </row>
    <row r="85" spans="1:15" x14ac:dyDescent="0.25">
      <c r="A85" s="47" t="s">
        <v>270</v>
      </c>
      <c r="B85" s="47"/>
      <c r="C85" s="14">
        <v>2021</v>
      </c>
      <c r="D85" s="18">
        <v>44511</v>
      </c>
      <c r="E85" s="18" t="s">
        <v>102</v>
      </c>
      <c r="F85" s="17"/>
      <c r="G85" s="17"/>
      <c r="H85" s="17"/>
      <c r="I85" s="17"/>
      <c r="J85" s="17"/>
      <c r="K85" s="17"/>
      <c r="L85" s="17"/>
      <c r="M85" s="17"/>
      <c r="N85" s="27" t="s">
        <v>318</v>
      </c>
      <c r="O85" s="27" t="s">
        <v>317</v>
      </c>
    </row>
    <row r="86" spans="1:15" x14ac:dyDescent="0.25">
      <c r="A86" s="47" t="s">
        <v>271</v>
      </c>
      <c r="B86" s="47"/>
      <c r="C86" s="14">
        <v>2021</v>
      </c>
      <c r="D86" s="18">
        <v>44530</v>
      </c>
      <c r="E86" s="18" t="s">
        <v>102</v>
      </c>
      <c r="F86" s="17"/>
      <c r="G86" s="17"/>
      <c r="H86" s="17"/>
      <c r="I86" s="17"/>
      <c r="J86" s="17"/>
      <c r="K86" s="17"/>
      <c r="L86" s="17"/>
      <c r="M86" s="17"/>
      <c r="N86" s="27" t="s">
        <v>320</v>
      </c>
      <c r="O86" s="27" t="s">
        <v>310</v>
      </c>
    </row>
    <row r="87" spans="1:15" x14ac:dyDescent="0.25">
      <c r="A87" s="47" t="s">
        <v>272</v>
      </c>
      <c r="B87" s="47"/>
      <c r="C87" s="14">
        <v>2021</v>
      </c>
      <c r="D87" s="18">
        <v>44536</v>
      </c>
      <c r="E87" s="18" t="s">
        <v>102</v>
      </c>
      <c r="F87" s="17"/>
      <c r="G87" s="17"/>
      <c r="H87" s="17"/>
      <c r="I87" s="17"/>
      <c r="J87" s="17"/>
      <c r="K87" s="17"/>
      <c r="L87" s="17"/>
      <c r="M87" s="17"/>
      <c r="N87" s="27" t="s">
        <v>320</v>
      </c>
      <c r="O87" s="27" t="s">
        <v>326</v>
      </c>
    </row>
    <row r="88" spans="1:15" x14ac:dyDescent="0.25">
      <c r="A88" s="47" t="s">
        <v>277</v>
      </c>
      <c r="B88" s="47"/>
      <c r="C88" s="14">
        <v>2021</v>
      </c>
      <c r="D88" s="18">
        <v>44557</v>
      </c>
      <c r="E88" s="18" t="s">
        <v>102</v>
      </c>
      <c r="F88" s="17"/>
      <c r="G88" s="17"/>
      <c r="H88" s="17"/>
      <c r="I88" s="17"/>
      <c r="J88" s="17"/>
      <c r="K88" s="17"/>
      <c r="L88" s="17"/>
      <c r="M88" s="17"/>
      <c r="N88" s="27" t="s">
        <v>319</v>
      </c>
      <c r="O88" s="27" t="s">
        <v>317</v>
      </c>
    </row>
    <row r="89" spans="1:15" x14ac:dyDescent="0.25">
      <c r="A89" s="47" t="s">
        <v>278</v>
      </c>
      <c r="B89" s="47"/>
      <c r="C89" s="14">
        <v>2021</v>
      </c>
      <c r="D89" s="18">
        <v>44557</v>
      </c>
      <c r="E89" s="18" t="s">
        <v>102</v>
      </c>
      <c r="F89" s="17"/>
      <c r="G89" s="17"/>
      <c r="H89" s="17"/>
      <c r="I89" s="17"/>
      <c r="J89" s="17"/>
      <c r="K89" s="17"/>
      <c r="L89" s="17"/>
      <c r="M89" s="17"/>
      <c r="N89" s="27" t="s">
        <v>319</v>
      </c>
      <c r="O89" s="27" t="s">
        <v>317</v>
      </c>
    </row>
    <row r="90" spans="1:15" x14ac:dyDescent="0.25">
      <c r="A90" s="47" t="s">
        <v>290</v>
      </c>
      <c r="B90" s="47"/>
      <c r="C90" s="14">
        <v>2022</v>
      </c>
      <c r="D90" s="18">
        <v>44566</v>
      </c>
      <c r="E90" s="18" t="s">
        <v>102</v>
      </c>
      <c r="F90" s="17"/>
      <c r="G90" s="17"/>
      <c r="H90" s="17"/>
      <c r="I90" s="17"/>
      <c r="J90" s="17"/>
      <c r="K90" s="17"/>
      <c r="L90" s="17"/>
      <c r="M90" s="17"/>
      <c r="N90" s="27" t="s">
        <v>320</v>
      </c>
      <c r="O90" s="27" t="s">
        <v>310</v>
      </c>
    </row>
    <row r="91" spans="1:15" x14ac:dyDescent="0.25">
      <c r="A91" s="47" t="s">
        <v>291</v>
      </c>
      <c r="B91" s="47"/>
      <c r="C91" s="14">
        <v>2022</v>
      </c>
      <c r="D91" s="18">
        <v>44629</v>
      </c>
      <c r="E91" s="18" t="s">
        <v>102</v>
      </c>
      <c r="F91" s="17"/>
      <c r="G91" s="17"/>
      <c r="H91" s="17"/>
      <c r="I91" s="17"/>
      <c r="J91" s="17"/>
      <c r="K91" s="17"/>
      <c r="L91" s="17"/>
      <c r="M91" s="17"/>
      <c r="N91" s="27" t="s">
        <v>314</v>
      </c>
      <c r="O91" s="27" t="s">
        <v>310</v>
      </c>
    </row>
    <row r="92" spans="1:15" x14ac:dyDescent="0.25">
      <c r="A92" s="47" t="s">
        <v>292</v>
      </c>
      <c r="B92" s="47"/>
      <c r="C92" s="14">
        <v>2022</v>
      </c>
      <c r="D92" s="18">
        <v>44630</v>
      </c>
      <c r="E92" s="18" t="s">
        <v>102</v>
      </c>
      <c r="F92" s="17"/>
      <c r="G92" s="17"/>
      <c r="H92" s="17"/>
      <c r="I92" s="17"/>
      <c r="J92" s="17"/>
      <c r="K92" s="17"/>
      <c r="L92" s="17"/>
      <c r="M92" s="17"/>
      <c r="N92" s="27" t="s">
        <v>314</v>
      </c>
      <c r="O92" s="27" t="s">
        <v>308</v>
      </c>
    </row>
    <row r="93" spans="1:15" x14ac:dyDescent="0.25">
      <c r="A93" s="47" t="s">
        <v>293</v>
      </c>
      <c r="B93" s="47"/>
      <c r="C93" s="14">
        <v>2022</v>
      </c>
      <c r="D93" s="18">
        <v>44631</v>
      </c>
      <c r="E93" s="18" t="s">
        <v>102</v>
      </c>
      <c r="F93" s="17"/>
      <c r="G93" s="17"/>
      <c r="H93" s="17"/>
      <c r="I93" s="17"/>
      <c r="J93" s="17"/>
      <c r="K93" s="17"/>
      <c r="L93" s="17"/>
      <c r="M93" s="17"/>
      <c r="N93" s="27" t="s">
        <v>314</v>
      </c>
      <c r="O93" s="27" t="s">
        <v>317</v>
      </c>
    </row>
  </sheetData>
  <autoFilter ref="A1:O1" xr:uid="{4EEA7107-A20C-4BA5-B5C8-ED218B4E4CDB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CADC2-5A00-4AD9-A0BA-5032A909621A}">
  <dimension ref="A1:L10"/>
  <sheetViews>
    <sheetView workbookViewId="0">
      <selection activeCell="F25" sqref="F25"/>
    </sheetView>
  </sheetViews>
  <sheetFormatPr baseColWidth="10" defaultRowHeight="15" x14ac:dyDescent="0.25"/>
  <cols>
    <col min="2" max="2" width="23.28515625" bestFit="1" customWidth="1"/>
    <col min="3" max="3" width="12.28515625" bestFit="1" customWidth="1"/>
    <col min="4" max="4" width="13.42578125" bestFit="1" customWidth="1"/>
    <col min="5" max="5" width="19" bestFit="1" customWidth="1"/>
    <col min="8" max="8" width="32.42578125" bestFit="1" customWidth="1"/>
    <col min="9" max="9" width="24" bestFit="1" customWidth="1"/>
    <col min="10" max="10" width="19.28515625" bestFit="1" customWidth="1"/>
    <col min="11" max="11" width="13.42578125" bestFit="1" customWidth="1"/>
    <col min="12" max="12" width="19.42578125" bestFit="1" customWidth="1"/>
  </cols>
  <sheetData>
    <row r="1" spans="1:12" x14ac:dyDescent="0.25">
      <c r="A1" s="2" t="s">
        <v>296</v>
      </c>
      <c r="B1" s="2"/>
      <c r="C1" s="2" t="s">
        <v>273</v>
      </c>
      <c r="D1" s="2" t="s">
        <v>297</v>
      </c>
      <c r="E1" s="2" t="s">
        <v>298</v>
      </c>
      <c r="G1" s="2" t="s">
        <v>296</v>
      </c>
      <c r="J1" s="2" t="s">
        <v>300</v>
      </c>
      <c r="K1" s="2" t="s">
        <v>297</v>
      </c>
      <c r="L1" s="2" t="s">
        <v>301</v>
      </c>
    </row>
    <row r="2" spans="1:12" x14ac:dyDescent="0.25">
      <c r="A2" s="14" t="s">
        <v>44</v>
      </c>
      <c r="B2" s="17" t="s">
        <v>62</v>
      </c>
      <c r="C2" s="17">
        <v>176</v>
      </c>
      <c r="D2" s="53"/>
      <c r="E2" s="53"/>
      <c r="G2" s="16" t="s">
        <v>98</v>
      </c>
      <c r="H2" s="17" t="s">
        <v>100</v>
      </c>
      <c r="I2" s="27" t="s">
        <v>80</v>
      </c>
      <c r="J2" s="27">
        <v>53</v>
      </c>
      <c r="K2" s="53"/>
      <c r="L2" s="53"/>
    </row>
    <row r="3" spans="1:12" x14ac:dyDescent="0.25">
      <c r="A3" s="14" t="s">
        <v>38</v>
      </c>
      <c r="B3" s="18" t="s">
        <v>62</v>
      </c>
      <c r="C3" s="17">
        <v>174</v>
      </c>
      <c r="D3" s="53"/>
      <c r="E3" s="53"/>
      <c r="G3" s="16" t="s">
        <v>99</v>
      </c>
      <c r="H3" s="17" t="s">
        <v>100</v>
      </c>
      <c r="I3" s="27" t="s">
        <v>101</v>
      </c>
      <c r="J3" s="27"/>
      <c r="K3" s="53"/>
      <c r="L3" s="53"/>
    </row>
    <row r="4" spans="1:12" x14ac:dyDescent="0.25">
      <c r="A4" s="47" t="s">
        <v>46</v>
      </c>
      <c r="B4" s="17" t="s">
        <v>62</v>
      </c>
      <c r="C4" s="17">
        <v>179</v>
      </c>
      <c r="D4" s="53"/>
      <c r="E4" s="53"/>
      <c r="G4" s="16" t="s">
        <v>74</v>
      </c>
      <c r="H4" s="17" t="s">
        <v>100</v>
      </c>
      <c r="I4" s="27" t="s">
        <v>80</v>
      </c>
      <c r="J4" s="27">
        <v>59</v>
      </c>
      <c r="K4" s="53"/>
      <c r="L4" s="53"/>
    </row>
    <row r="5" spans="1:12" x14ac:dyDescent="0.25">
      <c r="A5" s="47" t="s">
        <v>47</v>
      </c>
      <c r="B5" s="17" t="s">
        <v>62</v>
      </c>
      <c r="C5" s="17">
        <v>178</v>
      </c>
      <c r="D5" s="53"/>
      <c r="E5" s="53"/>
      <c r="G5" s="16" t="s">
        <v>75</v>
      </c>
      <c r="H5" s="27" t="s">
        <v>100</v>
      </c>
      <c r="I5" s="27" t="s">
        <v>80</v>
      </c>
      <c r="J5" s="27">
        <v>62</v>
      </c>
      <c r="K5" s="53"/>
      <c r="L5" s="53"/>
    </row>
    <row r="6" spans="1:12" x14ac:dyDescent="0.25">
      <c r="A6" s="14" t="s">
        <v>48</v>
      </c>
      <c r="B6" s="17" t="s">
        <v>62</v>
      </c>
      <c r="C6" s="17">
        <v>175</v>
      </c>
      <c r="D6" s="53"/>
      <c r="E6" s="53"/>
      <c r="G6" s="16" t="s">
        <v>76</v>
      </c>
      <c r="H6" s="27" t="s">
        <v>62</v>
      </c>
      <c r="I6" s="27" t="s">
        <v>79</v>
      </c>
      <c r="J6" s="27">
        <v>15</v>
      </c>
      <c r="K6" s="53"/>
      <c r="L6" s="53"/>
    </row>
    <row r="7" spans="1:12" x14ac:dyDescent="0.25">
      <c r="A7" s="14" t="s">
        <v>51</v>
      </c>
      <c r="B7" s="17" t="s">
        <v>32</v>
      </c>
      <c r="C7" s="17">
        <v>177</v>
      </c>
      <c r="D7" s="53"/>
      <c r="E7" s="53"/>
      <c r="G7" s="16" t="s">
        <v>77</v>
      </c>
      <c r="H7" s="27" t="s">
        <v>62</v>
      </c>
      <c r="I7" s="27" t="s">
        <v>79</v>
      </c>
      <c r="J7" s="27">
        <v>16</v>
      </c>
      <c r="K7" s="53"/>
      <c r="L7" s="53"/>
    </row>
    <row r="8" spans="1:12" x14ac:dyDescent="0.25">
      <c r="A8" s="47" t="s">
        <v>54</v>
      </c>
      <c r="B8" s="17" t="s">
        <v>32</v>
      </c>
      <c r="C8" s="17">
        <v>180</v>
      </c>
      <c r="D8" s="53"/>
      <c r="E8" s="53"/>
      <c r="G8" s="16" t="s">
        <v>78</v>
      </c>
      <c r="H8" s="27" t="s">
        <v>62</v>
      </c>
      <c r="I8" s="27" t="s">
        <v>79</v>
      </c>
      <c r="J8" s="27">
        <v>17</v>
      </c>
      <c r="K8" s="53"/>
      <c r="L8" s="53"/>
    </row>
    <row r="9" spans="1:12" x14ac:dyDescent="0.25">
      <c r="G9" s="16" t="s">
        <v>69</v>
      </c>
      <c r="H9" s="27" t="s">
        <v>62</v>
      </c>
      <c r="I9" s="27" t="s">
        <v>80</v>
      </c>
      <c r="J9" s="27">
        <v>67</v>
      </c>
      <c r="K9" s="53"/>
      <c r="L9" s="53"/>
    </row>
    <row r="10" spans="1:12" x14ac:dyDescent="0.25">
      <c r="G10" s="16" t="s">
        <v>71</v>
      </c>
      <c r="H10" s="27" t="s">
        <v>62</v>
      </c>
      <c r="I10" s="27" t="s">
        <v>80</v>
      </c>
      <c r="J10" s="27">
        <v>65</v>
      </c>
      <c r="K10" s="53"/>
      <c r="L10" s="5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Resumen C al 16 - sept</vt:lpstr>
      <vt:lpstr>Resumen NC al 31 oct 2021</vt:lpstr>
      <vt:lpstr>Resumen C al 31 oct</vt:lpstr>
      <vt:lpstr>Hoja3</vt:lpstr>
      <vt:lpstr>Hoja9</vt:lpstr>
      <vt:lpstr>Hoja4</vt:lpstr>
      <vt:lpstr>Hoja2</vt:lpstr>
      <vt:lpstr>Contenciosas 2020 al 2022</vt:lpstr>
      <vt:lpstr>Hoja8</vt:lpstr>
      <vt:lpstr>Resumen NC al 31 oct</vt:lpstr>
      <vt:lpstr>Resumen 2021 NC</vt:lpstr>
      <vt:lpstr>Audiencias sep oct </vt:lpstr>
      <vt:lpstr>Igual periodo anterior</vt:lpstr>
      <vt:lpstr>Hoja1</vt:lpstr>
      <vt:lpstr>2019 -2020</vt:lpstr>
      <vt:lpstr>Ingresos - Fallos ene abr 2021</vt:lpstr>
      <vt:lpstr>Audiencias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Aravena</dc:creator>
  <cp:lastModifiedBy>María Macarena Castilla Vergara</cp:lastModifiedBy>
  <cp:lastPrinted>2021-11-02T13:52:19Z</cp:lastPrinted>
  <dcterms:created xsi:type="dcterms:W3CDTF">2020-11-30T18:43:29Z</dcterms:created>
  <dcterms:modified xsi:type="dcterms:W3CDTF">2023-01-26T19:15:24Z</dcterms:modified>
</cp:coreProperties>
</file>