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Compartido\Trabajo Interno\Estadísticas\2019\"/>
    </mc:Choice>
  </mc:AlternateContent>
  <xr:revisionPtr revIDLastSave="0" documentId="8_{15D6CEB9-02C4-4965-86B2-D42432585037}" xr6:coauthVersionLast="43" xr6:coauthVersionMax="43" xr10:uidLastSave="{00000000-0000-0000-0000-000000000000}"/>
  <bookViews>
    <workbookView xWindow="-23610" yWindow="3630" windowWidth="21600" windowHeight="11385" xr2:uid="{8E6E7B4F-2C06-4EBE-967D-2D69AD7C83FD}"/>
  </bookViews>
  <sheets>
    <sheet name="Contenciosas" sheetId="1" r:id="rId1"/>
  </sheets>
  <definedNames>
    <definedName name="_xlnm._FilterDatabase" localSheetId="0" hidden="1">Contenciosas!$A$2:$DH$364</definedName>
    <definedName name="_xlnm.Print_Area" localSheetId="0">Contenciosas!$A$1:$BO$52</definedName>
    <definedName name="_xlnm.Print_Titles" localSheetId="0">Contenciosas!$A:$A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85" i="1" l="1"/>
  <c r="AA484" i="1"/>
  <c r="BP353" i="1"/>
  <c r="BM353" i="1"/>
  <c r="BK353" i="1"/>
  <c r="BJ353" i="1"/>
  <c r="BI353" i="1"/>
  <c r="BH353" i="1"/>
  <c r="BG353" i="1"/>
  <c r="BF353" i="1"/>
  <c r="BD353" i="1"/>
  <c r="BC353" i="1"/>
  <c r="BB353" i="1"/>
  <c r="BP352" i="1"/>
  <c r="BM352" i="1"/>
  <c r="BK352" i="1"/>
  <c r="BJ352" i="1"/>
  <c r="BI352" i="1"/>
  <c r="BH352" i="1"/>
  <c r="BG352" i="1"/>
  <c r="BF352" i="1"/>
  <c r="BC352" i="1"/>
  <c r="BB352" i="1"/>
  <c r="BD352" i="1" s="1"/>
  <c r="BP351" i="1"/>
  <c r="BM351" i="1"/>
  <c r="BK351" i="1"/>
  <c r="BJ351" i="1"/>
  <c r="BI351" i="1"/>
  <c r="BH351" i="1"/>
  <c r="BG351" i="1"/>
  <c r="BF351" i="1"/>
  <c r="BC351" i="1"/>
  <c r="BB351" i="1"/>
  <c r="BD351" i="1" s="1"/>
  <c r="BP350" i="1"/>
  <c r="BM350" i="1"/>
  <c r="BK350" i="1"/>
  <c r="BJ350" i="1"/>
  <c r="BI350" i="1"/>
  <c r="BH350" i="1"/>
  <c r="BG350" i="1"/>
  <c r="BF350" i="1"/>
  <c r="BD350" i="1"/>
  <c r="BC350" i="1"/>
  <c r="BB350" i="1"/>
  <c r="BP349" i="1"/>
  <c r="BM349" i="1"/>
  <c r="BK349" i="1"/>
  <c r="BJ349" i="1"/>
  <c r="BI349" i="1"/>
  <c r="BH349" i="1"/>
  <c r="BG349" i="1"/>
  <c r="BF349" i="1"/>
  <c r="BC349" i="1"/>
  <c r="BB349" i="1"/>
  <c r="BD349" i="1" s="1"/>
  <c r="BP348" i="1"/>
  <c r="BM348" i="1"/>
  <c r="BK348" i="1"/>
  <c r="BJ348" i="1"/>
  <c r="BI348" i="1"/>
  <c r="BH348" i="1"/>
  <c r="BG348" i="1"/>
  <c r="BF348" i="1"/>
  <c r="BC348" i="1"/>
  <c r="BB348" i="1"/>
  <c r="BD348" i="1" s="1"/>
  <c r="BP347" i="1"/>
  <c r="BM347" i="1"/>
  <c r="BK347" i="1"/>
  <c r="BJ347" i="1"/>
  <c r="BI347" i="1"/>
  <c r="BH347" i="1"/>
  <c r="BG347" i="1"/>
  <c r="BF347" i="1"/>
  <c r="BC347" i="1"/>
  <c r="BB347" i="1"/>
  <c r="BD347" i="1" s="1"/>
  <c r="BP346" i="1"/>
  <c r="BM346" i="1"/>
  <c r="BK346" i="1"/>
  <c r="BJ346" i="1"/>
  <c r="BI346" i="1"/>
  <c r="BH346" i="1"/>
  <c r="BG346" i="1"/>
  <c r="BF346" i="1"/>
  <c r="BD346" i="1"/>
  <c r="BC346" i="1"/>
  <c r="BB346" i="1"/>
  <c r="BP345" i="1"/>
  <c r="BM345" i="1"/>
  <c r="BK345" i="1"/>
  <c r="BJ345" i="1"/>
  <c r="BI345" i="1"/>
  <c r="BH345" i="1"/>
  <c r="BG345" i="1"/>
  <c r="BF345" i="1"/>
  <c r="BC345" i="1"/>
  <c r="BD345" i="1" s="1"/>
  <c r="BB345" i="1"/>
  <c r="BP344" i="1"/>
  <c r="BM344" i="1"/>
  <c r="BK344" i="1"/>
  <c r="BJ344" i="1"/>
  <c r="BI344" i="1"/>
  <c r="BH344" i="1"/>
  <c r="BG344" i="1"/>
  <c r="BF344" i="1"/>
  <c r="BC344" i="1"/>
  <c r="BB344" i="1"/>
  <c r="BD344" i="1" s="1"/>
  <c r="BP343" i="1"/>
  <c r="BM343" i="1"/>
  <c r="BK343" i="1"/>
  <c r="BJ343" i="1"/>
  <c r="BI343" i="1"/>
  <c r="BH343" i="1"/>
  <c r="BG343" i="1"/>
  <c r="BF343" i="1"/>
  <c r="BC343" i="1"/>
  <c r="BB343" i="1"/>
  <c r="BD343" i="1" s="1"/>
  <c r="BP342" i="1"/>
  <c r="BM342" i="1"/>
  <c r="BK342" i="1"/>
  <c r="BJ342" i="1"/>
  <c r="BI342" i="1"/>
  <c r="BH342" i="1"/>
  <c r="BG342" i="1"/>
  <c r="BF342" i="1"/>
  <c r="BD342" i="1"/>
  <c r="BC342" i="1"/>
  <c r="BB342" i="1"/>
  <c r="BP341" i="1"/>
  <c r="BM341" i="1"/>
  <c r="BK341" i="1"/>
  <c r="BJ341" i="1"/>
  <c r="BI341" i="1"/>
  <c r="BH341" i="1"/>
  <c r="BG341" i="1"/>
  <c r="BF341" i="1"/>
  <c r="BC341" i="1"/>
  <c r="BD341" i="1" s="1"/>
  <c r="BB341" i="1"/>
  <c r="BP340" i="1"/>
  <c r="BM340" i="1"/>
  <c r="BK340" i="1"/>
  <c r="BJ340" i="1"/>
  <c r="BI340" i="1"/>
  <c r="BH340" i="1"/>
  <c r="BG340" i="1"/>
  <c r="BF340" i="1"/>
  <c r="BC340" i="1"/>
  <c r="BB340" i="1"/>
  <c r="BD340" i="1" s="1"/>
  <c r="BP339" i="1"/>
  <c r="BM339" i="1"/>
  <c r="BK339" i="1"/>
  <c r="BJ339" i="1"/>
  <c r="BI339" i="1"/>
  <c r="BH339" i="1"/>
  <c r="BG339" i="1"/>
  <c r="BF339" i="1"/>
  <c r="BC339" i="1"/>
  <c r="BB339" i="1"/>
  <c r="BD339" i="1" s="1"/>
  <c r="BP338" i="1"/>
  <c r="BM338" i="1"/>
  <c r="BK338" i="1"/>
  <c r="BJ338" i="1"/>
  <c r="BI338" i="1"/>
  <c r="BH338" i="1"/>
  <c r="BG338" i="1"/>
  <c r="BF338" i="1"/>
  <c r="BD338" i="1"/>
  <c r="BC338" i="1"/>
  <c r="BB338" i="1"/>
  <c r="BP337" i="1"/>
  <c r="BM337" i="1"/>
  <c r="BK337" i="1"/>
  <c r="BJ337" i="1"/>
  <c r="BI337" i="1"/>
  <c r="BH337" i="1"/>
  <c r="BG337" i="1"/>
  <c r="BF337" i="1"/>
  <c r="BC337" i="1"/>
  <c r="BD337" i="1" s="1"/>
  <c r="BB337" i="1"/>
  <c r="BP336" i="1"/>
  <c r="BM336" i="1"/>
  <c r="BK336" i="1"/>
  <c r="BJ336" i="1"/>
  <c r="BI336" i="1"/>
  <c r="BH336" i="1"/>
  <c r="BG336" i="1"/>
  <c r="BF336" i="1"/>
  <c r="BC336" i="1"/>
  <c r="BB336" i="1"/>
  <c r="BD336" i="1" s="1"/>
  <c r="BP335" i="1"/>
  <c r="BM335" i="1"/>
  <c r="BK335" i="1"/>
  <c r="BJ335" i="1"/>
  <c r="BI335" i="1"/>
  <c r="BH335" i="1"/>
  <c r="BG335" i="1"/>
  <c r="BF335" i="1"/>
  <c r="BC335" i="1"/>
  <c r="BB335" i="1"/>
  <c r="BD335" i="1" s="1"/>
  <c r="BP334" i="1"/>
  <c r="BM334" i="1"/>
  <c r="BK334" i="1"/>
  <c r="BJ334" i="1"/>
  <c r="BI334" i="1"/>
  <c r="BH334" i="1"/>
  <c r="BG334" i="1"/>
  <c r="BF334" i="1"/>
  <c r="BD334" i="1"/>
  <c r="BC334" i="1"/>
  <c r="BB334" i="1"/>
  <c r="BP333" i="1"/>
  <c r="BM333" i="1"/>
  <c r="BK333" i="1"/>
  <c r="BJ333" i="1"/>
  <c r="BI333" i="1"/>
  <c r="BH333" i="1"/>
  <c r="BG333" i="1"/>
  <c r="BF333" i="1"/>
  <c r="BC333" i="1"/>
  <c r="BD333" i="1" s="1"/>
  <c r="BB333" i="1"/>
  <c r="BP332" i="1"/>
  <c r="BM332" i="1"/>
  <c r="BK332" i="1"/>
  <c r="BJ332" i="1"/>
  <c r="BI332" i="1"/>
  <c r="BH332" i="1"/>
  <c r="BG332" i="1"/>
  <c r="BF332" i="1"/>
  <c r="BC332" i="1"/>
  <c r="BB332" i="1"/>
  <c r="BD332" i="1" s="1"/>
  <c r="BP331" i="1"/>
  <c r="BM331" i="1"/>
  <c r="BK331" i="1"/>
  <c r="BJ331" i="1"/>
  <c r="BI331" i="1"/>
  <c r="BH331" i="1"/>
  <c r="BG331" i="1"/>
  <c r="BF331" i="1"/>
  <c r="BC331" i="1"/>
  <c r="BB331" i="1"/>
  <c r="BD331" i="1" s="1"/>
  <c r="BP330" i="1"/>
  <c r="BM330" i="1"/>
  <c r="BK330" i="1"/>
  <c r="BJ330" i="1"/>
  <c r="BI330" i="1"/>
  <c r="BH330" i="1"/>
  <c r="BG330" i="1"/>
  <c r="BF330" i="1"/>
  <c r="BD330" i="1"/>
  <c r="BC330" i="1"/>
  <c r="BB330" i="1"/>
  <c r="BP329" i="1"/>
  <c r="BM329" i="1"/>
  <c r="BK329" i="1"/>
  <c r="BJ329" i="1"/>
  <c r="BI329" i="1"/>
  <c r="BH329" i="1"/>
  <c r="BG329" i="1"/>
  <c r="BF329" i="1"/>
  <c r="BC329" i="1"/>
  <c r="BD329" i="1" s="1"/>
  <c r="BB329" i="1"/>
  <c r="BP328" i="1"/>
  <c r="BM328" i="1"/>
  <c r="BK328" i="1"/>
  <c r="BJ328" i="1"/>
  <c r="BI328" i="1"/>
  <c r="BH328" i="1"/>
  <c r="BG328" i="1"/>
  <c r="BF328" i="1"/>
  <c r="BC328" i="1"/>
  <c r="BB328" i="1"/>
  <c r="BD328" i="1" s="1"/>
  <c r="BP327" i="1"/>
  <c r="BM327" i="1"/>
  <c r="BK327" i="1"/>
  <c r="BJ327" i="1"/>
  <c r="BI327" i="1"/>
  <c r="BH327" i="1"/>
  <c r="BG327" i="1"/>
  <c r="BF327" i="1"/>
  <c r="BC327" i="1"/>
  <c r="BB327" i="1"/>
  <c r="BD327" i="1" s="1"/>
  <c r="BP326" i="1"/>
  <c r="BM326" i="1"/>
  <c r="BK326" i="1"/>
  <c r="BJ326" i="1"/>
  <c r="BI326" i="1"/>
  <c r="BH326" i="1"/>
  <c r="BG326" i="1"/>
  <c r="BF326" i="1"/>
  <c r="BD326" i="1"/>
  <c r="BC326" i="1"/>
  <c r="BB326" i="1"/>
  <c r="BP325" i="1"/>
  <c r="BM325" i="1"/>
  <c r="BK325" i="1"/>
  <c r="BJ325" i="1"/>
  <c r="BI325" i="1"/>
  <c r="BH325" i="1"/>
  <c r="BG325" i="1"/>
  <c r="BF325" i="1"/>
  <c r="BC325" i="1"/>
  <c r="BD325" i="1" s="1"/>
  <c r="BB325" i="1"/>
  <c r="BP324" i="1"/>
  <c r="BM324" i="1"/>
  <c r="BK324" i="1"/>
  <c r="BJ324" i="1"/>
  <c r="BI324" i="1"/>
  <c r="BH324" i="1"/>
  <c r="BG324" i="1"/>
  <c r="BF324" i="1"/>
  <c r="BC324" i="1"/>
  <c r="BB324" i="1"/>
  <c r="BD324" i="1" s="1"/>
  <c r="BP323" i="1"/>
  <c r="BM323" i="1"/>
  <c r="BK323" i="1"/>
  <c r="BJ323" i="1"/>
  <c r="BI323" i="1"/>
  <c r="BH323" i="1"/>
  <c r="BG323" i="1"/>
  <c r="BF323" i="1"/>
  <c r="BC323" i="1"/>
  <c r="BB323" i="1"/>
  <c r="BD323" i="1" s="1"/>
  <c r="BP322" i="1"/>
  <c r="BM322" i="1"/>
  <c r="BK322" i="1"/>
  <c r="BJ322" i="1"/>
  <c r="BI322" i="1"/>
  <c r="BH322" i="1"/>
  <c r="BG322" i="1"/>
  <c r="BF322" i="1"/>
  <c r="BD322" i="1"/>
  <c r="BC322" i="1"/>
  <c r="BB322" i="1"/>
  <c r="BP321" i="1"/>
  <c r="BM321" i="1"/>
  <c r="BK321" i="1"/>
  <c r="BJ321" i="1"/>
  <c r="BI321" i="1"/>
  <c r="BH321" i="1"/>
  <c r="BG321" i="1"/>
  <c r="BF321" i="1"/>
  <c r="BC321" i="1"/>
  <c r="BD321" i="1" s="1"/>
  <c r="BB321" i="1"/>
  <c r="BP320" i="1"/>
  <c r="BM320" i="1"/>
  <c r="BK320" i="1"/>
  <c r="BJ320" i="1"/>
  <c r="BI320" i="1"/>
  <c r="BH320" i="1"/>
  <c r="BG320" i="1"/>
  <c r="BF320" i="1"/>
  <c r="BC320" i="1"/>
  <c r="BB320" i="1"/>
  <c r="BD320" i="1" s="1"/>
  <c r="BP319" i="1"/>
  <c r="BM319" i="1"/>
  <c r="BK319" i="1"/>
  <c r="BJ319" i="1"/>
  <c r="BI319" i="1"/>
  <c r="BH319" i="1"/>
  <c r="BG319" i="1"/>
  <c r="BF319" i="1"/>
  <c r="BC319" i="1"/>
  <c r="BB319" i="1"/>
  <c r="BD319" i="1" s="1"/>
  <c r="BP318" i="1"/>
  <c r="BM318" i="1"/>
  <c r="BK318" i="1"/>
  <c r="BJ318" i="1"/>
  <c r="BI318" i="1"/>
  <c r="BH318" i="1"/>
  <c r="BG318" i="1"/>
  <c r="BF318" i="1"/>
  <c r="BD318" i="1"/>
  <c r="BC318" i="1"/>
  <c r="BB318" i="1"/>
  <c r="BP317" i="1"/>
  <c r="BM317" i="1"/>
  <c r="BK317" i="1"/>
  <c r="BJ317" i="1"/>
  <c r="BI317" i="1"/>
  <c r="BH317" i="1"/>
  <c r="BG317" i="1"/>
  <c r="BF317" i="1"/>
  <c r="BC317" i="1"/>
  <c r="BD317" i="1" s="1"/>
  <c r="BB317" i="1"/>
  <c r="BP316" i="1"/>
  <c r="BM316" i="1"/>
  <c r="BK316" i="1"/>
  <c r="BJ316" i="1"/>
  <c r="BI316" i="1"/>
  <c r="BH316" i="1"/>
  <c r="BG316" i="1"/>
  <c r="BF316" i="1"/>
  <c r="BC316" i="1"/>
  <c r="BB316" i="1"/>
  <c r="BD316" i="1" s="1"/>
  <c r="BP315" i="1"/>
  <c r="BM315" i="1"/>
  <c r="BK315" i="1"/>
  <c r="BJ315" i="1"/>
  <c r="BI315" i="1"/>
  <c r="BH315" i="1"/>
  <c r="BG315" i="1"/>
  <c r="BF315" i="1"/>
  <c r="BC315" i="1"/>
  <c r="BB315" i="1"/>
  <c r="BD315" i="1" s="1"/>
  <c r="BP314" i="1"/>
  <c r="BM314" i="1"/>
  <c r="BK314" i="1"/>
  <c r="BJ314" i="1"/>
  <c r="BI314" i="1"/>
  <c r="BH314" i="1"/>
  <c r="BG314" i="1"/>
  <c r="BF314" i="1"/>
  <c r="BD314" i="1"/>
  <c r="BC314" i="1"/>
  <c r="BB314" i="1"/>
  <c r="AM314" i="1"/>
  <c r="BP313" i="1"/>
  <c r="BM313" i="1"/>
  <c r="BK313" i="1"/>
  <c r="BJ313" i="1"/>
  <c r="BI313" i="1"/>
  <c r="BH313" i="1"/>
  <c r="BG313" i="1"/>
  <c r="BF313" i="1"/>
  <c r="BD313" i="1"/>
  <c r="BC313" i="1"/>
  <c r="BB313" i="1"/>
  <c r="BP312" i="1"/>
  <c r="BK312" i="1"/>
  <c r="BB312" i="1"/>
  <c r="BD312" i="1" s="1"/>
  <c r="BP311" i="1"/>
  <c r="BM311" i="1"/>
  <c r="BK311" i="1"/>
  <c r="BJ311" i="1"/>
  <c r="BI311" i="1"/>
  <c r="BH311" i="1"/>
  <c r="BG311" i="1"/>
  <c r="BF311" i="1"/>
  <c r="BC311" i="1"/>
  <c r="BD311" i="1" s="1"/>
  <c r="BB311" i="1"/>
  <c r="BP310" i="1"/>
  <c r="BM310" i="1"/>
  <c r="BK310" i="1"/>
  <c r="BJ310" i="1"/>
  <c r="BI310" i="1"/>
  <c r="BH310" i="1"/>
  <c r="BG310" i="1"/>
  <c r="BF310" i="1"/>
  <c r="BC310" i="1"/>
  <c r="BB310" i="1"/>
  <c r="BD310" i="1" s="1"/>
  <c r="BP309" i="1"/>
  <c r="BM309" i="1"/>
  <c r="BK309" i="1"/>
  <c r="BJ309" i="1"/>
  <c r="BI309" i="1"/>
  <c r="BH309" i="1"/>
  <c r="BG309" i="1"/>
  <c r="BF309" i="1"/>
  <c r="BC309" i="1"/>
  <c r="BB309" i="1"/>
  <c r="BD309" i="1" s="1"/>
  <c r="AM309" i="1"/>
  <c r="BP308" i="1"/>
  <c r="BM308" i="1"/>
  <c r="BK308" i="1"/>
  <c r="BJ308" i="1"/>
  <c r="BI308" i="1"/>
  <c r="BH308" i="1"/>
  <c r="BG308" i="1"/>
  <c r="BF308" i="1"/>
  <c r="BC308" i="1"/>
  <c r="BB308" i="1"/>
  <c r="BD308" i="1" s="1"/>
  <c r="BP307" i="1"/>
  <c r="BM307" i="1"/>
  <c r="BK307" i="1"/>
  <c r="BJ307" i="1"/>
  <c r="BI307" i="1"/>
  <c r="BH307" i="1"/>
  <c r="BG307" i="1"/>
  <c r="BF307" i="1"/>
  <c r="BD307" i="1"/>
  <c r="BC307" i="1"/>
  <c r="BB307" i="1"/>
  <c r="AR307" i="1"/>
  <c r="BP306" i="1"/>
  <c r="BO306" i="1"/>
  <c r="BM306" i="1"/>
  <c r="BK306" i="1"/>
  <c r="BJ306" i="1"/>
  <c r="BI306" i="1"/>
  <c r="BH306" i="1"/>
  <c r="BG306" i="1"/>
  <c r="BF306" i="1"/>
  <c r="BC306" i="1"/>
  <c r="BB306" i="1"/>
  <c r="BD306" i="1" s="1"/>
  <c r="AR306" i="1"/>
  <c r="BP305" i="1"/>
  <c r="BO305" i="1"/>
  <c r="BN305" i="1"/>
  <c r="BM305" i="1"/>
  <c r="BK305" i="1"/>
  <c r="BJ305" i="1"/>
  <c r="BI305" i="1"/>
  <c r="BH305" i="1"/>
  <c r="BG305" i="1"/>
  <c r="BF305" i="1"/>
  <c r="BC305" i="1"/>
  <c r="BD305" i="1" s="1"/>
  <c r="BB305" i="1"/>
  <c r="BP304" i="1"/>
  <c r="BO304" i="1"/>
  <c r="BN304" i="1"/>
  <c r="BM304" i="1"/>
  <c r="BK304" i="1"/>
  <c r="BJ304" i="1"/>
  <c r="BI304" i="1"/>
  <c r="BH304" i="1"/>
  <c r="BG304" i="1"/>
  <c r="BF304" i="1"/>
  <c r="BD304" i="1"/>
  <c r="BC304" i="1"/>
  <c r="BB304" i="1"/>
  <c r="BP303" i="1"/>
  <c r="BO303" i="1"/>
  <c r="BN303" i="1"/>
  <c r="BM303" i="1"/>
  <c r="BK303" i="1"/>
  <c r="BJ303" i="1"/>
  <c r="BI303" i="1"/>
  <c r="BH303" i="1"/>
  <c r="BG303" i="1"/>
  <c r="BF303" i="1"/>
  <c r="BC303" i="1"/>
  <c r="BB303" i="1"/>
  <c r="BD303" i="1" s="1"/>
  <c r="BP302" i="1"/>
  <c r="BO302" i="1"/>
  <c r="BN302" i="1"/>
  <c r="BM302" i="1"/>
  <c r="BK302" i="1"/>
  <c r="BJ302" i="1"/>
  <c r="BI302" i="1"/>
  <c r="BH302" i="1"/>
  <c r="BG302" i="1"/>
  <c r="BF302" i="1"/>
  <c r="BC302" i="1"/>
  <c r="BB302" i="1"/>
  <c r="BD302" i="1" s="1"/>
  <c r="BP301" i="1"/>
  <c r="BO301" i="1"/>
  <c r="BN301" i="1"/>
  <c r="BM301" i="1"/>
  <c r="BK301" i="1"/>
  <c r="BJ301" i="1"/>
  <c r="BI301" i="1"/>
  <c r="BH301" i="1"/>
  <c r="BG301" i="1"/>
  <c r="BF301" i="1"/>
  <c r="BC301" i="1"/>
  <c r="BD301" i="1" s="1"/>
  <c r="BB301" i="1"/>
  <c r="AR301" i="1"/>
  <c r="BP300" i="1"/>
  <c r="BO300" i="1"/>
  <c r="BN300" i="1"/>
  <c r="BM300" i="1"/>
  <c r="BK300" i="1"/>
  <c r="BJ300" i="1"/>
  <c r="BI300" i="1"/>
  <c r="BH300" i="1"/>
  <c r="BG300" i="1"/>
  <c r="BF300" i="1"/>
  <c r="BC300" i="1"/>
  <c r="BB300" i="1"/>
  <c r="BD300" i="1" s="1"/>
  <c r="BP299" i="1"/>
  <c r="BO299" i="1"/>
  <c r="BN299" i="1"/>
  <c r="BM299" i="1"/>
  <c r="BK299" i="1"/>
  <c r="BJ299" i="1"/>
  <c r="BI299" i="1"/>
  <c r="BH299" i="1"/>
  <c r="BG299" i="1"/>
  <c r="BF299" i="1"/>
  <c r="BC299" i="1"/>
  <c r="BB299" i="1"/>
  <c r="BD299" i="1" s="1"/>
  <c r="BP298" i="1"/>
  <c r="BO298" i="1"/>
  <c r="BN298" i="1"/>
  <c r="BM298" i="1"/>
  <c r="BK298" i="1"/>
  <c r="BJ298" i="1"/>
  <c r="BI298" i="1"/>
  <c r="BH298" i="1"/>
  <c r="BG298" i="1"/>
  <c r="BF298" i="1"/>
  <c r="BC298" i="1"/>
  <c r="BD298" i="1" s="1"/>
  <c r="BB298" i="1"/>
  <c r="BP297" i="1"/>
  <c r="BO297" i="1"/>
  <c r="BN297" i="1"/>
  <c r="BM297" i="1"/>
  <c r="BK297" i="1"/>
  <c r="BJ297" i="1"/>
  <c r="BI297" i="1"/>
  <c r="BH297" i="1"/>
  <c r="BG297" i="1"/>
  <c r="BF297" i="1"/>
  <c r="BD297" i="1"/>
  <c r="BC297" i="1"/>
  <c r="BB297" i="1"/>
  <c r="AM297" i="1"/>
  <c r="BP296" i="1"/>
  <c r="BO296" i="1"/>
  <c r="BN296" i="1"/>
  <c r="BM296" i="1"/>
  <c r="BK296" i="1"/>
  <c r="BJ296" i="1"/>
  <c r="BI296" i="1"/>
  <c r="BH296" i="1"/>
  <c r="BG296" i="1"/>
  <c r="BF296" i="1"/>
  <c r="BC296" i="1"/>
  <c r="BB296" i="1"/>
  <c r="BD296" i="1" s="1"/>
  <c r="BP295" i="1"/>
  <c r="BO295" i="1"/>
  <c r="BN295" i="1"/>
  <c r="BM295" i="1"/>
  <c r="BK295" i="1"/>
  <c r="BJ295" i="1"/>
  <c r="BI295" i="1"/>
  <c r="BH295" i="1"/>
  <c r="BG295" i="1"/>
  <c r="BF295" i="1"/>
  <c r="BC295" i="1"/>
  <c r="BB295" i="1"/>
  <c r="BP294" i="1"/>
  <c r="BO294" i="1"/>
  <c r="BN294" i="1"/>
  <c r="BM294" i="1"/>
  <c r="BK294" i="1"/>
  <c r="BJ294" i="1"/>
  <c r="BI294" i="1"/>
  <c r="BH294" i="1"/>
  <c r="BG294" i="1"/>
  <c r="BF294" i="1"/>
  <c r="BC294" i="1"/>
  <c r="BB294" i="1"/>
  <c r="BP293" i="1"/>
  <c r="BO293" i="1"/>
  <c r="BN293" i="1"/>
  <c r="BM293" i="1"/>
  <c r="BK293" i="1"/>
  <c r="BJ293" i="1"/>
  <c r="BI293" i="1"/>
  <c r="BH293" i="1"/>
  <c r="BG293" i="1"/>
  <c r="BF293" i="1"/>
  <c r="BC293" i="1"/>
  <c r="BP292" i="1"/>
  <c r="BO292" i="1"/>
  <c r="BN292" i="1"/>
  <c r="BM292" i="1"/>
  <c r="BK292" i="1"/>
  <c r="BJ292" i="1"/>
  <c r="BI292" i="1"/>
  <c r="BH292" i="1"/>
  <c r="BG292" i="1"/>
  <c r="BF292" i="1"/>
  <c r="BC292" i="1"/>
  <c r="BB292" i="1"/>
  <c r="BD292" i="1" s="1"/>
  <c r="BP291" i="1"/>
  <c r="BO291" i="1"/>
  <c r="BN291" i="1"/>
  <c r="BM291" i="1"/>
  <c r="BK291" i="1"/>
  <c r="BJ291" i="1"/>
  <c r="BG291" i="1"/>
  <c r="BF291" i="1"/>
  <c r="BC291" i="1"/>
  <c r="BB291" i="1"/>
  <c r="BD291" i="1" s="1"/>
  <c r="BP290" i="1"/>
  <c r="BO290" i="1"/>
  <c r="BN290" i="1"/>
  <c r="BM290" i="1"/>
  <c r="BK290" i="1"/>
  <c r="BJ290" i="1"/>
  <c r="BI290" i="1"/>
  <c r="BH290" i="1"/>
  <c r="BG290" i="1"/>
  <c r="BF290" i="1"/>
  <c r="BC290" i="1"/>
  <c r="BB290" i="1"/>
  <c r="BD290" i="1" s="1"/>
  <c r="BP289" i="1"/>
  <c r="BO289" i="1"/>
  <c r="BN289" i="1"/>
  <c r="BM289" i="1"/>
  <c r="BK289" i="1"/>
  <c r="BJ289" i="1"/>
  <c r="BI289" i="1"/>
  <c r="BH289" i="1"/>
  <c r="BG289" i="1"/>
  <c r="BF289" i="1"/>
  <c r="BC289" i="1"/>
  <c r="BB289" i="1"/>
  <c r="AM289" i="1"/>
  <c r="BP288" i="1"/>
  <c r="BO288" i="1"/>
  <c r="BN288" i="1"/>
  <c r="BM288" i="1"/>
  <c r="BK288" i="1"/>
  <c r="BJ288" i="1"/>
  <c r="BI288" i="1"/>
  <c r="BH288" i="1"/>
  <c r="BG288" i="1"/>
  <c r="BF288" i="1"/>
  <c r="BC288" i="1"/>
  <c r="BP287" i="1"/>
  <c r="BO287" i="1"/>
  <c r="BN287" i="1"/>
  <c r="BM287" i="1"/>
  <c r="BK287" i="1"/>
  <c r="BJ287" i="1"/>
  <c r="BI287" i="1"/>
  <c r="BH287" i="1"/>
  <c r="BG287" i="1"/>
  <c r="BF287" i="1"/>
  <c r="BC287" i="1"/>
  <c r="BB287" i="1"/>
  <c r="BD287" i="1" s="1"/>
  <c r="BP286" i="1"/>
  <c r="BO286" i="1"/>
  <c r="BN286" i="1"/>
  <c r="BM286" i="1"/>
  <c r="BK286" i="1"/>
  <c r="BJ286" i="1"/>
  <c r="BI286" i="1"/>
  <c r="BH286" i="1"/>
  <c r="BG286" i="1"/>
  <c r="BF286" i="1"/>
  <c r="BD286" i="1"/>
  <c r="BC286" i="1"/>
  <c r="BB286" i="1"/>
  <c r="BP285" i="1"/>
  <c r="BO285" i="1"/>
  <c r="BN285" i="1"/>
  <c r="BM285" i="1"/>
  <c r="BK285" i="1"/>
  <c r="BJ285" i="1"/>
  <c r="BI285" i="1"/>
  <c r="BH285" i="1"/>
  <c r="BG285" i="1"/>
  <c r="BF285" i="1"/>
  <c r="BB285" i="1"/>
  <c r="BP284" i="1"/>
  <c r="BO284" i="1"/>
  <c r="BN284" i="1"/>
  <c r="BM284" i="1"/>
  <c r="BK284" i="1"/>
  <c r="BJ284" i="1"/>
  <c r="BI284" i="1"/>
  <c r="BH284" i="1"/>
  <c r="BG284" i="1"/>
  <c r="BF284" i="1"/>
  <c r="BD284" i="1"/>
  <c r="BC284" i="1"/>
  <c r="BB284" i="1"/>
  <c r="AM284" i="1"/>
  <c r="BP283" i="1"/>
  <c r="BO283" i="1"/>
  <c r="BN283" i="1"/>
  <c r="BM283" i="1"/>
  <c r="BK283" i="1"/>
  <c r="BJ283" i="1"/>
  <c r="BI283" i="1"/>
  <c r="BH283" i="1"/>
  <c r="BG283" i="1"/>
  <c r="BF283" i="1"/>
  <c r="BB283" i="1"/>
  <c r="BD283" i="1" s="1"/>
  <c r="AM283" i="1"/>
  <c r="BP282" i="1"/>
  <c r="BO282" i="1"/>
  <c r="BN282" i="1"/>
  <c r="BM282" i="1"/>
  <c r="BK282" i="1"/>
  <c r="BJ282" i="1"/>
  <c r="BI282" i="1"/>
  <c r="BH282" i="1"/>
  <c r="BG282" i="1"/>
  <c r="BF282" i="1"/>
  <c r="BC282" i="1"/>
  <c r="BB282" i="1"/>
  <c r="BD282" i="1" s="1"/>
  <c r="AZ282" i="1"/>
  <c r="AY282" i="1"/>
  <c r="AW282" i="1"/>
  <c r="AR282" i="1"/>
  <c r="BP281" i="1"/>
  <c r="BO281" i="1"/>
  <c r="BN281" i="1"/>
  <c r="BM281" i="1"/>
  <c r="BK281" i="1"/>
  <c r="BJ281" i="1"/>
  <c r="BI281" i="1"/>
  <c r="BH281" i="1"/>
  <c r="BG281" i="1"/>
  <c r="BF281" i="1"/>
  <c r="BD281" i="1"/>
  <c r="BC281" i="1"/>
  <c r="BB281" i="1"/>
  <c r="AZ281" i="1"/>
  <c r="AY281" i="1"/>
  <c r="AW281" i="1"/>
  <c r="BP280" i="1"/>
  <c r="BO280" i="1"/>
  <c r="BN280" i="1"/>
  <c r="BM280" i="1"/>
  <c r="BK280" i="1"/>
  <c r="BJ280" i="1"/>
  <c r="BI280" i="1"/>
  <c r="BH280" i="1"/>
  <c r="BG280" i="1"/>
  <c r="BF280" i="1"/>
  <c r="BD280" i="1"/>
  <c r="BB280" i="1"/>
  <c r="BP279" i="1"/>
  <c r="BO279" i="1"/>
  <c r="BN279" i="1"/>
  <c r="BM279" i="1"/>
  <c r="BK279" i="1"/>
  <c r="BJ279" i="1"/>
  <c r="BI279" i="1"/>
  <c r="BH279" i="1"/>
  <c r="BG279" i="1"/>
  <c r="BF279" i="1"/>
  <c r="BD279" i="1"/>
  <c r="BC279" i="1"/>
  <c r="BB279" i="1"/>
  <c r="BP278" i="1"/>
  <c r="BO278" i="1"/>
  <c r="BN278" i="1"/>
  <c r="BM278" i="1"/>
  <c r="BK278" i="1"/>
  <c r="BJ278" i="1"/>
  <c r="BI278" i="1"/>
  <c r="BH278" i="1"/>
  <c r="BG278" i="1"/>
  <c r="BF278" i="1"/>
  <c r="BC278" i="1"/>
  <c r="BB278" i="1"/>
  <c r="BD278" i="1" s="1"/>
  <c r="BP277" i="1"/>
  <c r="BO277" i="1"/>
  <c r="BN277" i="1"/>
  <c r="BM277" i="1"/>
  <c r="BK277" i="1"/>
  <c r="BJ277" i="1"/>
  <c r="BI277" i="1"/>
  <c r="BH277" i="1"/>
  <c r="BG277" i="1"/>
  <c r="BF277" i="1"/>
  <c r="BC277" i="1"/>
  <c r="BB277" i="1"/>
  <c r="BD277" i="1" s="1"/>
  <c r="BP276" i="1"/>
  <c r="BO276" i="1"/>
  <c r="BN276" i="1"/>
  <c r="BM276" i="1"/>
  <c r="BK276" i="1"/>
  <c r="BJ276" i="1"/>
  <c r="BI276" i="1"/>
  <c r="BH276" i="1"/>
  <c r="BG276" i="1"/>
  <c r="BF276" i="1"/>
  <c r="BB276" i="1"/>
  <c r="BD276" i="1" s="1"/>
  <c r="AR276" i="1"/>
  <c r="BP275" i="1"/>
  <c r="BO275" i="1"/>
  <c r="BN275" i="1"/>
  <c r="BM275" i="1"/>
  <c r="BK275" i="1"/>
  <c r="BJ275" i="1"/>
  <c r="BI275" i="1"/>
  <c r="BH275" i="1"/>
  <c r="BG275" i="1"/>
  <c r="BF275" i="1"/>
  <c r="BD275" i="1"/>
  <c r="BC275" i="1"/>
  <c r="BB275" i="1"/>
  <c r="BP274" i="1"/>
  <c r="BO274" i="1"/>
  <c r="BN274" i="1"/>
  <c r="BM274" i="1"/>
  <c r="BP273" i="1"/>
  <c r="BO273" i="1"/>
  <c r="BN273" i="1"/>
  <c r="BM273" i="1"/>
  <c r="BK273" i="1"/>
  <c r="BJ273" i="1"/>
  <c r="BI273" i="1"/>
  <c r="BH273" i="1"/>
  <c r="BG273" i="1"/>
  <c r="BF273" i="1"/>
  <c r="BC273" i="1"/>
  <c r="BB273" i="1"/>
  <c r="BD273" i="1" s="1"/>
  <c r="BP272" i="1"/>
  <c r="BO272" i="1"/>
  <c r="BN272" i="1"/>
  <c r="BM272" i="1"/>
  <c r="BK272" i="1"/>
  <c r="BJ272" i="1"/>
  <c r="BI272" i="1"/>
  <c r="BH272" i="1"/>
  <c r="BG272" i="1"/>
  <c r="BF272" i="1"/>
  <c r="BC272" i="1"/>
  <c r="BB272" i="1"/>
  <c r="BD272" i="1" s="1"/>
  <c r="BP271" i="1"/>
  <c r="BO271" i="1"/>
  <c r="BN271" i="1"/>
  <c r="BM271" i="1"/>
  <c r="BP270" i="1"/>
  <c r="BO270" i="1"/>
  <c r="BN270" i="1"/>
  <c r="BM270" i="1"/>
  <c r="BP269" i="1"/>
  <c r="BO269" i="1"/>
  <c r="BN269" i="1"/>
  <c r="BM269" i="1"/>
  <c r="BK269" i="1"/>
  <c r="BJ269" i="1"/>
  <c r="BI269" i="1"/>
  <c r="BH269" i="1"/>
  <c r="BG269" i="1"/>
  <c r="BC269" i="1"/>
  <c r="BB269" i="1"/>
  <c r="BD269" i="1" s="1"/>
  <c r="BP268" i="1"/>
  <c r="BO268" i="1"/>
  <c r="BN268" i="1"/>
  <c r="BM268" i="1"/>
  <c r="BK268" i="1"/>
  <c r="BJ268" i="1"/>
  <c r="BI268" i="1"/>
  <c r="BH268" i="1"/>
  <c r="BG268" i="1"/>
  <c r="BF268" i="1"/>
  <c r="BC268" i="1"/>
  <c r="BD268" i="1" s="1"/>
  <c r="BB268" i="1"/>
  <c r="BP267" i="1"/>
  <c r="BO267" i="1"/>
  <c r="BN267" i="1"/>
  <c r="BM267" i="1"/>
  <c r="BK267" i="1"/>
  <c r="BJ267" i="1"/>
  <c r="BI267" i="1"/>
  <c r="BH267" i="1"/>
  <c r="BG267" i="1"/>
  <c r="BF267" i="1"/>
  <c r="BD267" i="1"/>
  <c r="BC267" i="1"/>
  <c r="BB267" i="1"/>
  <c r="AY267" i="1"/>
  <c r="AR267" i="1"/>
  <c r="BP266" i="1"/>
  <c r="BO266" i="1"/>
  <c r="BN266" i="1"/>
  <c r="BM266" i="1"/>
  <c r="BP265" i="1"/>
  <c r="BO265" i="1"/>
  <c r="BN265" i="1"/>
  <c r="BM265" i="1"/>
  <c r="BK265" i="1"/>
  <c r="BJ265" i="1"/>
  <c r="BI265" i="1"/>
  <c r="BH265" i="1"/>
  <c r="BG265" i="1"/>
  <c r="BF265" i="1"/>
  <c r="BC265" i="1"/>
  <c r="BD265" i="1" s="1"/>
  <c r="BB265" i="1"/>
  <c r="AM265" i="1"/>
  <c r="BP264" i="1"/>
  <c r="BO264" i="1"/>
  <c r="BN264" i="1"/>
  <c r="BM264" i="1"/>
  <c r="BK264" i="1"/>
  <c r="BJ264" i="1"/>
  <c r="BI264" i="1"/>
  <c r="BH264" i="1"/>
  <c r="BG264" i="1"/>
  <c r="BF264" i="1"/>
  <c r="BC264" i="1"/>
  <c r="BB264" i="1"/>
  <c r="BD264" i="1" s="1"/>
  <c r="BP263" i="1"/>
  <c r="BO263" i="1"/>
  <c r="BN263" i="1"/>
  <c r="BM263" i="1"/>
  <c r="BP262" i="1"/>
  <c r="BO262" i="1"/>
  <c r="BN262" i="1"/>
  <c r="BM262" i="1"/>
  <c r="BK262" i="1"/>
  <c r="BJ262" i="1"/>
  <c r="BI262" i="1"/>
  <c r="BH262" i="1"/>
  <c r="BG262" i="1"/>
  <c r="BF262" i="1"/>
  <c r="BC262" i="1"/>
  <c r="BB262" i="1"/>
  <c r="BD262" i="1" s="1"/>
  <c r="AM262" i="1"/>
  <c r="BP261" i="1"/>
  <c r="BO261" i="1"/>
  <c r="BN261" i="1"/>
  <c r="BM261" i="1"/>
  <c r="BP260" i="1"/>
  <c r="BO260" i="1"/>
  <c r="BN260" i="1"/>
  <c r="BM260" i="1"/>
  <c r="BK260" i="1"/>
  <c r="BJ260" i="1"/>
  <c r="BI260" i="1"/>
  <c r="BH260" i="1"/>
  <c r="BG260" i="1"/>
  <c r="BF260" i="1"/>
  <c r="BD260" i="1"/>
  <c r="BC260" i="1"/>
  <c r="BB260" i="1"/>
  <c r="BP259" i="1"/>
  <c r="BO259" i="1"/>
  <c r="BN259" i="1"/>
  <c r="BM259" i="1"/>
  <c r="BP258" i="1"/>
  <c r="BO258" i="1"/>
  <c r="BN258" i="1"/>
  <c r="BM258" i="1"/>
  <c r="BK258" i="1"/>
  <c r="BJ258" i="1"/>
  <c r="BI258" i="1"/>
  <c r="BH258" i="1"/>
  <c r="BG258" i="1"/>
  <c r="BF258" i="1"/>
  <c r="BC258" i="1"/>
  <c r="BB258" i="1"/>
  <c r="BD258" i="1" s="1"/>
  <c r="AM258" i="1"/>
  <c r="BP257" i="1"/>
  <c r="BO257" i="1"/>
  <c r="BN257" i="1"/>
  <c r="BM257" i="1"/>
  <c r="BP256" i="1"/>
  <c r="BO256" i="1"/>
  <c r="BN256" i="1"/>
  <c r="BM256" i="1"/>
  <c r="BP255" i="1"/>
  <c r="BO255" i="1"/>
  <c r="BN255" i="1"/>
  <c r="BM255" i="1"/>
  <c r="BP254" i="1"/>
  <c r="BO254" i="1"/>
  <c r="BN254" i="1"/>
  <c r="BM254" i="1"/>
  <c r="BP253" i="1"/>
  <c r="BO253" i="1"/>
  <c r="BN253" i="1"/>
  <c r="BM253" i="1"/>
  <c r="BP252" i="1"/>
  <c r="BO252" i="1"/>
  <c r="BN252" i="1"/>
  <c r="BM252" i="1"/>
  <c r="BK252" i="1"/>
  <c r="BJ252" i="1"/>
  <c r="BI252" i="1"/>
  <c r="BH252" i="1"/>
  <c r="BG252" i="1"/>
  <c r="BF252" i="1"/>
  <c r="BC252" i="1"/>
  <c r="BD252" i="1" s="1"/>
  <c r="BB252" i="1"/>
  <c r="AY252" i="1"/>
  <c r="AR252" i="1"/>
  <c r="BP251" i="1"/>
  <c r="BO251" i="1"/>
  <c r="BN251" i="1"/>
  <c r="BM251" i="1"/>
  <c r="BK251" i="1"/>
  <c r="BJ251" i="1"/>
  <c r="BI251" i="1"/>
  <c r="BH251" i="1"/>
  <c r="BG251" i="1"/>
  <c r="BF251" i="1"/>
  <c r="BC251" i="1"/>
  <c r="BB251" i="1"/>
  <c r="BD251" i="1" s="1"/>
  <c r="AM251" i="1"/>
  <c r="BP250" i="1"/>
  <c r="BO250" i="1"/>
  <c r="BN250" i="1"/>
  <c r="BM250" i="1"/>
  <c r="BK250" i="1"/>
  <c r="BJ250" i="1"/>
  <c r="BI250" i="1"/>
  <c r="BH250" i="1"/>
  <c r="BG250" i="1"/>
  <c r="BF250" i="1"/>
  <c r="BD250" i="1"/>
  <c r="BC250" i="1"/>
  <c r="BB250" i="1"/>
  <c r="AZ250" i="1"/>
  <c r="AY250" i="1"/>
  <c r="AW250" i="1"/>
  <c r="AR250" i="1"/>
  <c r="BP249" i="1"/>
  <c r="BO249" i="1"/>
  <c r="BN249" i="1"/>
  <c r="BM249" i="1"/>
  <c r="BK249" i="1"/>
  <c r="BJ249" i="1"/>
  <c r="BI249" i="1"/>
  <c r="BH249" i="1"/>
  <c r="BG249" i="1"/>
  <c r="BF249" i="1"/>
  <c r="BC249" i="1"/>
  <c r="BB249" i="1"/>
  <c r="BD249" i="1" s="1"/>
  <c r="BP248" i="1"/>
  <c r="BO248" i="1"/>
  <c r="BN248" i="1"/>
  <c r="BM248" i="1"/>
  <c r="BK248" i="1"/>
  <c r="BJ248" i="1"/>
  <c r="BI248" i="1"/>
  <c r="BH248" i="1"/>
  <c r="BG248" i="1"/>
  <c r="BF248" i="1"/>
  <c r="BC248" i="1"/>
  <c r="BB248" i="1"/>
  <c r="BD248" i="1" s="1"/>
  <c r="AR248" i="1"/>
  <c r="AM248" i="1"/>
  <c r="BP247" i="1"/>
  <c r="BO247" i="1"/>
  <c r="BN247" i="1"/>
  <c r="BM247" i="1"/>
  <c r="BK247" i="1"/>
  <c r="BP246" i="1"/>
  <c r="BO246" i="1"/>
  <c r="BN246" i="1"/>
  <c r="BM246" i="1"/>
  <c r="BK246" i="1"/>
  <c r="BP245" i="1"/>
  <c r="BO245" i="1"/>
  <c r="BN245" i="1"/>
  <c r="BM245" i="1"/>
  <c r="BK245" i="1"/>
  <c r="BJ245" i="1"/>
  <c r="BI245" i="1"/>
  <c r="BH245" i="1"/>
  <c r="BG245" i="1"/>
  <c r="BF245" i="1"/>
  <c r="BC245" i="1"/>
  <c r="BD245" i="1" s="1"/>
  <c r="BB245" i="1"/>
  <c r="BP244" i="1"/>
  <c r="BO244" i="1"/>
  <c r="BN244" i="1"/>
  <c r="BM244" i="1"/>
  <c r="BK244" i="1"/>
  <c r="BJ244" i="1"/>
  <c r="BI244" i="1"/>
  <c r="BH244" i="1"/>
  <c r="BG244" i="1"/>
  <c r="BF244" i="1"/>
  <c r="BD244" i="1"/>
  <c r="BC244" i="1"/>
  <c r="BB244" i="1"/>
  <c r="AY244" i="1"/>
  <c r="AW244" i="1"/>
  <c r="BP243" i="1"/>
  <c r="BO243" i="1"/>
  <c r="BN243" i="1"/>
  <c r="BM243" i="1"/>
  <c r="BK243" i="1"/>
  <c r="BJ243" i="1"/>
  <c r="BI243" i="1"/>
  <c r="BH243" i="1"/>
  <c r="BG243" i="1"/>
  <c r="BF243" i="1"/>
  <c r="BC243" i="1"/>
  <c r="BD243" i="1" s="1"/>
  <c r="BB243" i="1"/>
  <c r="BP242" i="1"/>
  <c r="BO242" i="1"/>
  <c r="BN242" i="1"/>
  <c r="BM242" i="1"/>
  <c r="BK242" i="1"/>
  <c r="BJ242" i="1"/>
  <c r="BI242" i="1"/>
  <c r="BH242" i="1"/>
  <c r="BG242" i="1"/>
  <c r="BF242" i="1"/>
  <c r="BD242" i="1"/>
  <c r="BC242" i="1"/>
  <c r="BB242" i="1"/>
  <c r="BP241" i="1"/>
  <c r="BO241" i="1"/>
  <c r="BN241" i="1"/>
  <c r="BM241" i="1"/>
  <c r="BK241" i="1"/>
  <c r="BJ241" i="1"/>
  <c r="BI241" i="1"/>
  <c r="BH241" i="1"/>
  <c r="BG241" i="1"/>
  <c r="BF241" i="1"/>
  <c r="BC241" i="1"/>
  <c r="BB241" i="1"/>
  <c r="BD241" i="1" s="1"/>
  <c r="AZ241" i="1"/>
  <c r="AY241" i="1"/>
  <c r="BP240" i="1"/>
  <c r="BO240" i="1"/>
  <c r="BN240" i="1"/>
  <c r="BM240" i="1"/>
  <c r="BK240" i="1"/>
  <c r="BJ240" i="1"/>
  <c r="BI240" i="1"/>
  <c r="BH240" i="1"/>
  <c r="BG240" i="1"/>
  <c r="BF240" i="1"/>
  <c r="BD240" i="1"/>
  <c r="BC240" i="1"/>
  <c r="BB240" i="1"/>
  <c r="AW240" i="1"/>
  <c r="BP239" i="1"/>
  <c r="BO239" i="1"/>
  <c r="BN239" i="1"/>
  <c r="BM239" i="1"/>
  <c r="BK239" i="1"/>
  <c r="BJ239" i="1"/>
  <c r="BI239" i="1"/>
  <c r="BH239" i="1"/>
  <c r="BG239" i="1"/>
  <c r="BF239" i="1"/>
  <c r="BC239" i="1"/>
  <c r="BB239" i="1"/>
  <c r="BD239" i="1" s="1"/>
  <c r="BP238" i="1"/>
  <c r="BO238" i="1"/>
  <c r="BN238" i="1"/>
  <c r="BM238" i="1"/>
  <c r="BK238" i="1"/>
  <c r="BJ238" i="1"/>
  <c r="BI238" i="1"/>
  <c r="BH238" i="1"/>
  <c r="BG238" i="1"/>
  <c r="BF238" i="1"/>
  <c r="BC238" i="1"/>
  <c r="BD238" i="1" s="1"/>
  <c r="BB238" i="1"/>
  <c r="AZ238" i="1"/>
  <c r="AY238" i="1"/>
  <c r="AW238" i="1"/>
  <c r="AM238" i="1"/>
  <c r="BP237" i="1"/>
  <c r="BO237" i="1"/>
  <c r="BN237" i="1"/>
  <c r="BM237" i="1"/>
  <c r="BK237" i="1"/>
  <c r="BJ237" i="1"/>
  <c r="BI237" i="1"/>
  <c r="BH237" i="1"/>
  <c r="BG237" i="1"/>
  <c r="BF237" i="1"/>
  <c r="BD237" i="1"/>
  <c r="BC237" i="1"/>
  <c r="BB237" i="1"/>
  <c r="BP236" i="1"/>
  <c r="BO236" i="1"/>
  <c r="BN236" i="1"/>
  <c r="BM236" i="1"/>
  <c r="BK236" i="1"/>
  <c r="BJ236" i="1"/>
  <c r="BI236" i="1"/>
  <c r="BH236" i="1"/>
  <c r="BG236" i="1"/>
  <c r="BF236" i="1"/>
  <c r="BC236" i="1"/>
  <c r="BB236" i="1"/>
  <c r="BD236" i="1" s="1"/>
  <c r="AY236" i="1"/>
  <c r="AR236" i="1"/>
  <c r="AM236" i="1"/>
  <c r="BP235" i="1"/>
  <c r="BO235" i="1"/>
  <c r="BN235" i="1"/>
  <c r="BM235" i="1"/>
  <c r="BK235" i="1"/>
  <c r="BJ235" i="1"/>
  <c r="BI235" i="1"/>
  <c r="BH235" i="1"/>
  <c r="BG235" i="1"/>
  <c r="BF235" i="1"/>
  <c r="BC235" i="1"/>
  <c r="BB235" i="1"/>
  <c r="BD235" i="1" s="1"/>
  <c r="BP234" i="1"/>
  <c r="BO234" i="1"/>
  <c r="BN234" i="1"/>
  <c r="BM234" i="1"/>
  <c r="BK234" i="1"/>
  <c r="BJ234" i="1"/>
  <c r="BI234" i="1"/>
  <c r="BH234" i="1"/>
  <c r="BG234" i="1"/>
  <c r="BF234" i="1"/>
  <c r="BC234" i="1"/>
  <c r="BB234" i="1"/>
  <c r="BD234" i="1" s="1"/>
  <c r="BN233" i="1"/>
  <c r="BM233" i="1"/>
  <c r="BK233" i="1"/>
  <c r="BJ233" i="1"/>
  <c r="BI233" i="1"/>
  <c r="BH233" i="1"/>
  <c r="BG233" i="1"/>
  <c r="BF233" i="1"/>
  <c r="BC233" i="1"/>
  <c r="BB233" i="1"/>
  <c r="BD233" i="1" s="1"/>
  <c r="AW233" i="1"/>
  <c r="BP232" i="1"/>
  <c r="BO232" i="1"/>
  <c r="BN232" i="1"/>
  <c r="BM232" i="1"/>
  <c r="BK232" i="1"/>
  <c r="BJ232" i="1"/>
  <c r="BI232" i="1"/>
  <c r="BH232" i="1"/>
  <c r="BG232" i="1"/>
  <c r="BF232" i="1"/>
  <c r="BC232" i="1"/>
  <c r="BD232" i="1" s="1"/>
  <c r="BB232" i="1"/>
  <c r="BN231" i="1"/>
  <c r="BM231" i="1"/>
  <c r="BK231" i="1"/>
  <c r="BJ231" i="1"/>
  <c r="BI231" i="1"/>
  <c r="BH231" i="1"/>
  <c r="BG231" i="1"/>
  <c r="BF231" i="1"/>
  <c r="BC231" i="1"/>
  <c r="BB231" i="1"/>
  <c r="BD231" i="1" s="1"/>
  <c r="AW231" i="1"/>
  <c r="BP230" i="1"/>
  <c r="BO230" i="1"/>
  <c r="BN230" i="1"/>
  <c r="BM230" i="1"/>
  <c r="BK230" i="1"/>
  <c r="BJ230" i="1"/>
  <c r="BI230" i="1"/>
  <c r="BH230" i="1"/>
  <c r="BG230" i="1"/>
  <c r="BF230" i="1"/>
  <c r="BD230" i="1"/>
  <c r="BC230" i="1"/>
  <c r="BB230" i="1"/>
  <c r="BP229" i="1"/>
  <c r="BO229" i="1"/>
  <c r="BN229" i="1"/>
  <c r="BM229" i="1"/>
  <c r="BK229" i="1"/>
  <c r="BJ229" i="1"/>
  <c r="BI229" i="1"/>
  <c r="BH229" i="1"/>
  <c r="BG229" i="1"/>
  <c r="BF229" i="1"/>
  <c r="BC229" i="1"/>
  <c r="BB229" i="1"/>
  <c r="BD229" i="1" s="1"/>
  <c r="BP228" i="1"/>
  <c r="BO228" i="1"/>
  <c r="BN228" i="1"/>
  <c r="BM228" i="1"/>
  <c r="BK228" i="1"/>
  <c r="BJ228" i="1"/>
  <c r="BI228" i="1"/>
  <c r="BH228" i="1"/>
  <c r="BG228" i="1"/>
  <c r="BF228" i="1"/>
  <c r="BC228" i="1"/>
  <c r="BB228" i="1"/>
  <c r="BD228" i="1" s="1"/>
  <c r="BP227" i="1"/>
  <c r="BO227" i="1"/>
  <c r="BN227" i="1"/>
  <c r="BM227" i="1"/>
  <c r="BK227" i="1"/>
  <c r="BJ227" i="1"/>
  <c r="BI227" i="1"/>
  <c r="BH227" i="1"/>
  <c r="BG227" i="1"/>
  <c r="BF227" i="1"/>
  <c r="BC227" i="1"/>
  <c r="BD227" i="1" s="1"/>
  <c r="BB227" i="1"/>
  <c r="BP226" i="1"/>
  <c r="BO226" i="1"/>
  <c r="BN226" i="1"/>
  <c r="BM226" i="1"/>
  <c r="BK226" i="1"/>
  <c r="BJ226" i="1"/>
  <c r="BI226" i="1"/>
  <c r="BH226" i="1"/>
  <c r="BG226" i="1"/>
  <c r="BF226" i="1"/>
  <c r="BD226" i="1"/>
  <c r="BC226" i="1"/>
  <c r="BB226" i="1"/>
  <c r="AZ226" i="1"/>
  <c r="AY226" i="1"/>
  <c r="AR226" i="1"/>
  <c r="BP225" i="1"/>
  <c r="BO225" i="1"/>
  <c r="BN225" i="1"/>
  <c r="BM225" i="1"/>
  <c r="BK225" i="1"/>
  <c r="BJ225" i="1"/>
  <c r="BI225" i="1"/>
  <c r="BH225" i="1"/>
  <c r="BG225" i="1"/>
  <c r="BF225" i="1"/>
  <c r="BD225" i="1"/>
  <c r="BC225" i="1"/>
  <c r="BB225" i="1"/>
  <c r="AZ225" i="1"/>
  <c r="AY225" i="1"/>
  <c r="BP224" i="1"/>
  <c r="BO224" i="1"/>
  <c r="BN224" i="1"/>
  <c r="BM224" i="1"/>
  <c r="BK224" i="1"/>
  <c r="BJ224" i="1"/>
  <c r="BI224" i="1"/>
  <c r="BH224" i="1"/>
  <c r="BG224" i="1"/>
  <c r="BF224" i="1"/>
  <c r="BD224" i="1"/>
  <c r="BC224" i="1"/>
  <c r="BB224" i="1"/>
  <c r="BP223" i="1"/>
  <c r="BO223" i="1"/>
  <c r="BN223" i="1"/>
  <c r="BM223" i="1"/>
  <c r="BK223" i="1"/>
  <c r="BJ223" i="1"/>
  <c r="BI223" i="1"/>
  <c r="BH223" i="1"/>
  <c r="BG223" i="1"/>
  <c r="BF223" i="1"/>
  <c r="BD223" i="1"/>
  <c r="BC223" i="1"/>
  <c r="BB223" i="1"/>
  <c r="AM223" i="1"/>
  <c r="BP222" i="1"/>
  <c r="BO222" i="1"/>
  <c r="BN222" i="1"/>
  <c r="BM222" i="1"/>
  <c r="BK222" i="1"/>
  <c r="BJ222" i="1"/>
  <c r="BI222" i="1"/>
  <c r="BH222" i="1"/>
  <c r="BG222" i="1"/>
  <c r="BF222" i="1"/>
  <c r="BC222" i="1"/>
  <c r="BB222" i="1"/>
  <c r="BD222" i="1" s="1"/>
  <c r="BP221" i="1"/>
  <c r="BO221" i="1"/>
  <c r="BN221" i="1"/>
  <c r="BM221" i="1"/>
  <c r="BK221" i="1"/>
  <c r="BJ221" i="1"/>
  <c r="BI221" i="1"/>
  <c r="BH221" i="1"/>
  <c r="BG221" i="1"/>
  <c r="BF221" i="1"/>
  <c r="BC221" i="1"/>
  <c r="BD221" i="1" s="1"/>
  <c r="BB221" i="1"/>
  <c r="AW221" i="1"/>
  <c r="AR221" i="1"/>
  <c r="AM221" i="1"/>
  <c r="BP220" i="1"/>
  <c r="BO220" i="1"/>
  <c r="BN220" i="1"/>
  <c r="BM220" i="1"/>
  <c r="BK220" i="1"/>
  <c r="BJ220" i="1"/>
  <c r="BI220" i="1"/>
  <c r="BH220" i="1"/>
  <c r="BG220" i="1"/>
  <c r="BF220" i="1"/>
  <c r="BC220" i="1"/>
  <c r="BD220" i="1" s="1"/>
  <c r="BB220" i="1"/>
  <c r="BP219" i="1"/>
  <c r="BO219" i="1"/>
  <c r="BN219" i="1"/>
  <c r="BM219" i="1"/>
  <c r="BK219" i="1"/>
  <c r="BJ219" i="1"/>
  <c r="BI219" i="1"/>
  <c r="BH219" i="1"/>
  <c r="BG219" i="1"/>
  <c r="BF219" i="1"/>
  <c r="BD219" i="1"/>
  <c r="BC219" i="1"/>
  <c r="BB219" i="1"/>
  <c r="AY219" i="1"/>
  <c r="AR219" i="1"/>
  <c r="BP218" i="1"/>
  <c r="BO218" i="1"/>
  <c r="BN218" i="1"/>
  <c r="BM218" i="1"/>
  <c r="BK218" i="1"/>
  <c r="BJ218" i="1"/>
  <c r="BI218" i="1"/>
  <c r="BH218" i="1"/>
  <c r="BG218" i="1"/>
  <c r="BF218" i="1"/>
  <c r="BC218" i="1"/>
  <c r="BD218" i="1" s="1"/>
  <c r="BB218" i="1"/>
  <c r="BP217" i="1"/>
  <c r="BO217" i="1"/>
  <c r="BN217" i="1"/>
  <c r="BM217" i="1"/>
  <c r="BK217" i="1"/>
  <c r="BJ217" i="1"/>
  <c r="BI217" i="1"/>
  <c r="BH217" i="1"/>
  <c r="BG217" i="1"/>
  <c r="BF217" i="1"/>
  <c r="BD217" i="1"/>
  <c r="BC217" i="1"/>
  <c r="BB217" i="1"/>
  <c r="AM217" i="1"/>
  <c r="BP216" i="1"/>
  <c r="BO216" i="1"/>
  <c r="BN216" i="1"/>
  <c r="BM216" i="1"/>
  <c r="BK216" i="1"/>
  <c r="BJ216" i="1"/>
  <c r="BI216" i="1"/>
  <c r="BH216" i="1"/>
  <c r="BG216" i="1"/>
  <c r="BF216" i="1"/>
  <c r="BC216" i="1"/>
  <c r="BB216" i="1"/>
  <c r="BD216" i="1" s="1"/>
  <c r="BP215" i="1"/>
  <c r="BO215" i="1"/>
  <c r="BN215" i="1"/>
  <c r="BM215" i="1"/>
  <c r="BK215" i="1"/>
  <c r="BJ215" i="1"/>
  <c r="BI215" i="1"/>
  <c r="BH215" i="1"/>
  <c r="BG215" i="1"/>
  <c r="BF215" i="1"/>
  <c r="BD215" i="1"/>
  <c r="BC215" i="1"/>
  <c r="BB215" i="1"/>
  <c r="BP214" i="1"/>
  <c r="BO214" i="1"/>
  <c r="BN214" i="1"/>
  <c r="BM214" i="1"/>
  <c r="BK214" i="1"/>
  <c r="BJ214" i="1"/>
  <c r="BI214" i="1"/>
  <c r="BH214" i="1"/>
  <c r="BG214" i="1"/>
  <c r="BF214" i="1"/>
  <c r="BD214" i="1"/>
  <c r="BC214" i="1"/>
  <c r="BB214" i="1"/>
  <c r="BP213" i="1"/>
  <c r="BO213" i="1"/>
  <c r="BN213" i="1"/>
  <c r="BM213" i="1"/>
  <c r="BK213" i="1"/>
  <c r="BJ213" i="1"/>
  <c r="BI213" i="1"/>
  <c r="BH213" i="1"/>
  <c r="BG213" i="1"/>
  <c r="BF213" i="1"/>
  <c r="BC213" i="1"/>
  <c r="BB213" i="1"/>
  <c r="BD213" i="1" s="1"/>
  <c r="BP212" i="1"/>
  <c r="BO212" i="1"/>
  <c r="BN212" i="1"/>
  <c r="BM212" i="1"/>
  <c r="BK212" i="1"/>
  <c r="BJ212" i="1"/>
  <c r="BI212" i="1"/>
  <c r="BH212" i="1"/>
  <c r="BG212" i="1"/>
  <c r="BF212" i="1"/>
  <c r="BB212" i="1"/>
  <c r="BD212" i="1" s="1"/>
  <c r="AR212" i="1"/>
  <c r="BP211" i="1"/>
  <c r="BO211" i="1"/>
  <c r="BN211" i="1"/>
  <c r="BM211" i="1"/>
  <c r="BK211" i="1"/>
  <c r="BJ211" i="1"/>
  <c r="BI211" i="1"/>
  <c r="BH211" i="1"/>
  <c r="BG211" i="1"/>
  <c r="BF211" i="1"/>
  <c r="BC211" i="1"/>
  <c r="BD211" i="1" s="1"/>
  <c r="BB211" i="1"/>
  <c r="AR211" i="1"/>
  <c r="BP210" i="1"/>
  <c r="BO210" i="1"/>
  <c r="BN210" i="1"/>
  <c r="BM210" i="1"/>
  <c r="BK210" i="1"/>
  <c r="BJ210" i="1"/>
  <c r="BI210" i="1"/>
  <c r="BH210" i="1"/>
  <c r="BG210" i="1"/>
  <c r="BF210" i="1"/>
  <c r="BC210" i="1"/>
  <c r="BB210" i="1"/>
  <c r="BD210" i="1" s="1"/>
  <c r="BP209" i="1"/>
  <c r="BO209" i="1"/>
  <c r="BN209" i="1"/>
  <c r="BM209" i="1"/>
  <c r="BK209" i="1"/>
  <c r="BJ209" i="1"/>
  <c r="BI209" i="1"/>
  <c r="BH209" i="1"/>
  <c r="BG209" i="1"/>
  <c r="BF209" i="1"/>
  <c r="BB209" i="1"/>
  <c r="BD209" i="1" s="1"/>
  <c r="AZ209" i="1"/>
  <c r="AY209" i="1"/>
  <c r="AW209" i="1"/>
  <c r="AR209" i="1"/>
  <c r="BP208" i="1"/>
  <c r="BO208" i="1"/>
  <c r="BN208" i="1"/>
  <c r="BM208" i="1"/>
  <c r="BK208" i="1"/>
  <c r="BJ208" i="1"/>
  <c r="BI208" i="1"/>
  <c r="BH208" i="1"/>
  <c r="BG208" i="1"/>
  <c r="BF208" i="1"/>
  <c r="BC208" i="1"/>
  <c r="BB208" i="1"/>
  <c r="BD208" i="1" s="1"/>
  <c r="AR208" i="1"/>
  <c r="BP207" i="1"/>
  <c r="BO207" i="1"/>
  <c r="BN207" i="1"/>
  <c r="BM207" i="1"/>
  <c r="BK207" i="1"/>
  <c r="BJ207" i="1"/>
  <c r="BI207" i="1"/>
  <c r="BH207" i="1"/>
  <c r="BG207" i="1"/>
  <c r="BF207" i="1"/>
  <c r="BD207" i="1"/>
  <c r="BC207" i="1"/>
  <c r="BB207" i="1"/>
  <c r="BP206" i="1"/>
  <c r="BO206" i="1"/>
  <c r="BN206" i="1"/>
  <c r="BM206" i="1"/>
  <c r="BK206" i="1"/>
  <c r="BJ206" i="1"/>
  <c r="BI206" i="1"/>
  <c r="BH206" i="1"/>
  <c r="BG206" i="1"/>
  <c r="BF206" i="1"/>
  <c r="BC206" i="1"/>
  <c r="BB206" i="1"/>
  <c r="BD206" i="1" s="1"/>
  <c r="BP205" i="1"/>
  <c r="BO205" i="1"/>
  <c r="BN205" i="1"/>
  <c r="BM205" i="1"/>
  <c r="BK205" i="1"/>
  <c r="BJ205" i="1"/>
  <c r="BI205" i="1"/>
  <c r="BH205" i="1"/>
  <c r="BG205" i="1"/>
  <c r="BF205" i="1"/>
  <c r="BC205" i="1"/>
  <c r="BB205" i="1"/>
  <c r="BD205" i="1" s="1"/>
  <c r="BP204" i="1"/>
  <c r="BO204" i="1"/>
  <c r="BN204" i="1"/>
  <c r="BM204" i="1"/>
  <c r="BK204" i="1"/>
  <c r="BJ204" i="1"/>
  <c r="BI204" i="1"/>
  <c r="BH204" i="1"/>
  <c r="BG204" i="1"/>
  <c r="BF204" i="1"/>
  <c r="BD204" i="1"/>
  <c r="BC204" i="1"/>
  <c r="BB204" i="1"/>
  <c r="BP203" i="1"/>
  <c r="BO203" i="1"/>
  <c r="BN203" i="1"/>
  <c r="BM203" i="1"/>
  <c r="BK203" i="1"/>
  <c r="BJ203" i="1"/>
  <c r="BI203" i="1"/>
  <c r="BH203" i="1"/>
  <c r="BG203" i="1"/>
  <c r="BF203" i="1"/>
  <c r="BD203" i="1"/>
  <c r="BC203" i="1"/>
  <c r="BB203" i="1"/>
  <c r="BP202" i="1"/>
  <c r="BO202" i="1"/>
  <c r="BN202" i="1"/>
  <c r="BM202" i="1"/>
  <c r="BK202" i="1"/>
  <c r="BJ202" i="1"/>
  <c r="BI202" i="1"/>
  <c r="BH202" i="1"/>
  <c r="BG202" i="1"/>
  <c r="BF202" i="1"/>
  <c r="BC202" i="1"/>
  <c r="BB202" i="1"/>
  <c r="BD202" i="1" s="1"/>
  <c r="AM202" i="1"/>
  <c r="BP201" i="1"/>
  <c r="BO201" i="1"/>
  <c r="BN201" i="1"/>
  <c r="BM201" i="1"/>
  <c r="BK201" i="1"/>
  <c r="BJ201" i="1"/>
  <c r="BI201" i="1"/>
  <c r="BH201" i="1"/>
  <c r="BG201" i="1"/>
  <c r="BF201" i="1"/>
  <c r="BC201" i="1"/>
  <c r="BD201" i="1" s="1"/>
  <c r="BB201" i="1"/>
  <c r="BP200" i="1"/>
  <c r="BO200" i="1"/>
  <c r="BN200" i="1"/>
  <c r="BM200" i="1"/>
  <c r="BK200" i="1"/>
  <c r="BJ200" i="1"/>
  <c r="BI200" i="1"/>
  <c r="BH200" i="1"/>
  <c r="BG200" i="1"/>
  <c r="BF200" i="1"/>
  <c r="BD200" i="1"/>
  <c r="BC200" i="1"/>
  <c r="BB200" i="1"/>
  <c r="AM200" i="1"/>
  <c r="BP199" i="1"/>
  <c r="BM199" i="1"/>
  <c r="BK199" i="1"/>
  <c r="BJ199" i="1"/>
  <c r="BI199" i="1"/>
  <c r="BH199" i="1"/>
  <c r="BG199" i="1"/>
  <c r="BF199" i="1"/>
  <c r="BD199" i="1"/>
  <c r="BC199" i="1"/>
  <c r="BB199" i="1"/>
  <c r="AZ199" i="1"/>
  <c r="AW199" i="1"/>
  <c r="BP198" i="1"/>
  <c r="BO198" i="1"/>
  <c r="BN198" i="1"/>
  <c r="BM198" i="1"/>
  <c r="BK198" i="1"/>
  <c r="BJ198" i="1"/>
  <c r="BI198" i="1"/>
  <c r="BH198" i="1"/>
  <c r="BG198" i="1"/>
  <c r="BF198" i="1"/>
  <c r="BC198" i="1"/>
  <c r="BD198" i="1" s="1"/>
  <c r="BB198" i="1"/>
  <c r="AW198" i="1"/>
  <c r="BP197" i="1"/>
  <c r="BK197" i="1"/>
  <c r="BJ197" i="1"/>
  <c r="BI197" i="1"/>
  <c r="BH197" i="1"/>
  <c r="BG197" i="1"/>
  <c r="BF197" i="1"/>
  <c r="BC197" i="1"/>
  <c r="BB197" i="1"/>
  <c r="BD197" i="1" s="1"/>
  <c r="BP196" i="1"/>
  <c r="BO196" i="1"/>
  <c r="BN196" i="1"/>
  <c r="BM196" i="1"/>
  <c r="BK196" i="1"/>
  <c r="BJ196" i="1"/>
  <c r="BI196" i="1"/>
  <c r="BH196" i="1"/>
  <c r="BG196" i="1"/>
  <c r="BF196" i="1"/>
  <c r="BC196" i="1"/>
  <c r="BD196" i="1" s="1"/>
  <c r="BB196" i="1"/>
  <c r="AR196" i="1"/>
  <c r="BP195" i="1"/>
  <c r="BO195" i="1"/>
  <c r="BN195" i="1"/>
  <c r="BM195" i="1"/>
  <c r="BK195" i="1"/>
  <c r="BJ195" i="1"/>
  <c r="BI195" i="1"/>
  <c r="BH195" i="1"/>
  <c r="BG195" i="1"/>
  <c r="BF195" i="1"/>
  <c r="BC195" i="1"/>
  <c r="BB195" i="1"/>
  <c r="BD195" i="1" s="1"/>
  <c r="AW195" i="1"/>
  <c r="BP194" i="1"/>
  <c r="BO194" i="1"/>
  <c r="BN194" i="1"/>
  <c r="BM194" i="1"/>
  <c r="BK194" i="1"/>
  <c r="BJ194" i="1"/>
  <c r="BI194" i="1"/>
  <c r="BH194" i="1"/>
  <c r="BG194" i="1"/>
  <c r="BF194" i="1"/>
  <c r="BC194" i="1"/>
  <c r="BD194" i="1" s="1"/>
  <c r="BB194" i="1"/>
  <c r="BP193" i="1"/>
  <c r="BO193" i="1"/>
  <c r="BN193" i="1"/>
  <c r="BM193" i="1"/>
  <c r="BK193" i="1"/>
  <c r="BJ193" i="1"/>
  <c r="BI193" i="1"/>
  <c r="BH193" i="1"/>
  <c r="BG193" i="1"/>
  <c r="BF193" i="1"/>
  <c r="BD193" i="1"/>
  <c r="BC193" i="1"/>
  <c r="BB193" i="1"/>
  <c r="AY193" i="1"/>
  <c r="BP192" i="1"/>
  <c r="BO192" i="1"/>
  <c r="BN192" i="1"/>
  <c r="BM192" i="1"/>
  <c r="BK192" i="1"/>
  <c r="BJ192" i="1"/>
  <c r="BI192" i="1"/>
  <c r="BH192" i="1"/>
  <c r="BG192" i="1"/>
  <c r="BF192" i="1"/>
  <c r="BC192" i="1"/>
  <c r="BB192" i="1"/>
  <c r="BD192" i="1" s="1"/>
  <c r="BP191" i="1"/>
  <c r="BO191" i="1"/>
  <c r="BN191" i="1"/>
  <c r="BM191" i="1"/>
  <c r="BK191" i="1"/>
  <c r="BJ191" i="1"/>
  <c r="BI191" i="1"/>
  <c r="BH191" i="1"/>
  <c r="BG191" i="1"/>
  <c r="BF191" i="1"/>
  <c r="BC191" i="1"/>
  <c r="BD191" i="1" s="1"/>
  <c r="BB191" i="1"/>
  <c r="AR191" i="1"/>
  <c r="BP190" i="1"/>
  <c r="BO190" i="1"/>
  <c r="BN190" i="1"/>
  <c r="BM190" i="1"/>
  <c r="BK190" i="1"/>
  <c r="BJ190" i="1"/>
  <c r="BI190" i="1"/>
  <c r="BH190" i="1"/>
  <c r="BG190" i="1"/>
  <c r="BF190" i="1"/>
  <c r="BC190" i="1"/>
  <c r="BB190" i="1"/>
  <c r="BD190" i="1" s="1"/>
  <c r="BP189" i="1"/>
  <c r="BO189" i="1"/>
  <c r="BN189" i="1"/>
  <c r="BM189" i="1"/>
  <c r="BK189" i="1"/>
  <c r="BJ189" i="1"/>
  <c r="BI189" i="1"/>
  <c r="BH189" i="1"/>
  <c r="BG189" i="1"/>
  <c r="BF189" i="1"/>
  <c r="BC189" i="1"/>
  <c r="BB189" i="1"/>
  <c r="BD189" i="1" s="1"/>
  <c r="AM189" i="1"/>
  <c r="BP188" i="1"/>
  <c r="BO188" i="1"/>
  <c r="BN188" i="1"/>
  <c r="BM188" i="1"/>
  <c r="BK188" i="1"/>
  <c r="BJ188" i="1"/>
  <c r="BI188" i="1"/>
  <c r="BH188" i="1"/>
  <c r="BG188" i="1"/>
  <c r="BF188" i="1"/>
  <c r="BD188" i="1"/>
  <c r="BC188" i="1"/>
  <c r="BB188" i="1"/>
  <c r="BP187" i="1"/>
  <c r="BO187" i="1"/>
  <c r="BN187" i="1"/>
  <c r="BM187" i="1"/>
  <c r="BK187" i="1"/>
  <c r="BJ187" i="1"/>
  <c r="BI187" i="1"/>
  <c r="BH187" i="1"/>
  <c r="BG187" i="1"/>
  <c r="BF187" i="1"/>
  <c r="BC187" i="1"/>
  <c r="BB187" i="1"/>
  <c r="BD187" i="1" s="1"/>
  <c r="AM187" i="1"/>
  <c r="BP186" i="1"/>
  <c r="BO186" i="1"/>
  <c r="BN186" i="1"/>
  <c r="BM186" i="1"/>
  <c r="BK186" i="1"/>
  <c r="BJ186" i="1"/>
  <c r="BI186" i="1"/>
  <c r="BH186" i="1"/>
  <c r="BG186" i="1"/>
  <c r="BF186" i="1"/>
  <c r="BC186" i="1"/>
  <c r="BD186" i="1" s="1"/>
  <c r="BB186" i="1"/>
  <c r="AY186" i="1"/>
  <c r="AW186" i="1"/>
  <c r="AR186" i="1"/>
  <c r="AM186" i="1"/>
  <c r="BP185" i="1"/>
  <c r="BO185" i="1"/>
  <c r="BN185" i="1"/>
  <c r="BM185" i="1"/>
  <c r="BK185" i="1"/>
  <c r="BJ185" i="1"/>
  <c r="BI185" i="1"/>
  <c r="BH185" i="1"/>
  <c r="BG185" i="1"/>
  <c r="BF185" i="1"/>
  <c r="BD185" i="1"/>
  <c r="BC185" i="1"/>
  <c r="BB185" i="1"/>
  <c r="BP184" i="1"/>
  <c r="BO184" i="1"/>
  <c r="BN184" i="1"/>
  <c r="BM184" i="1"/>
  <c r="BK184" i="1"/>
  <c r="BJ184" i="1"/>
  <c r="BI184" i="1"/>
  <c r="BH184" i="1"/>
  <c r="BG184" i="1"/>
  <c r="BF184" i="1"/>
  <c r="BC184" i="1"/>
  <c r="BB184" i="1"/>
  <c r="BD184" i="1" s="1"/>
  <c r="BP183" i="1"/>
  <c r="BO183" i="1"/>
  <c r="BN183" i="1"/>
  <c r="BM183" i="1"/>
  <c r="BK183" i="1"/>
  <c r="BJ183" i="1"/>
  <c r="BI183" i="1"/>
  <c r="BH183" i="1"/>
  <c r="BG183" i="1"/>
  <c r="BF183" i="1"/>
  <c r="BC183" i="1"/>
  <c r="BB183" i="1"/>
  <c r="BD183" i="1" s="1"/>
  <c r="AM183" i="1"/>
  <c r="BP182" i="1"/>
  <c r="BO182" i="1"/>
  <c r="BN182" i="1"/>
  <c r="BM182" i="1"/>
  <c r="BK182" i="1"/>
  <c r="BJ182" i="1"/>
  <c r="BI182" i="1"/>
  <c r="BH182" i="1"/>
  <c r="BG182" i="1"/>
  <c r="BF182" i="1"/>
  <c r="BD182" i="1"/>
  <c r="BC182" i="1"/>
  <c r="BB182" i="1"/>
  <c r="AY182" i="1"/>
  <c r="BP181" i="1"/>
  <c r="BO181" i="1"/>
  <c r="BN181" i="1"/>
  <c r="BM181" i="1"/>
  <c r="BK181" i="1"/>
  <c r="BJ181" i="1"/>
  <c r="BI181" i="1"/>
  <c r="BH181" i="1"/>
  <c r="BG181" i="1"/>
  <c r="BF181" i="1"/>
  <c r="BC181" i="1"/>
  <c r="BB181" i="1"/>
  <c r="BD181" i="1" s="1"/>
  <c r="BP180" i="1"/>
  <c r="BO180" i="1"/>
  <c r="BN180" i="1"/>
  <c r="BM180" i="1"/>
  <c r="BK180" i="1"/>
  <c r="BJ180" i="1"/>
  <c r="BI180" i="1"/>
  <c r="BH180" i="1"/>
  <c r="BG180" i="1"/>
  <c r="BF180" i="1"/>
  <c r="BC180" i="1"/>
  <c r="BD180" i="1" s="1"/>
  <c r="BB180" i="1"/>
  <c r="BP179" i="1"/>
  <c r="BO179" i="1"/>
  <c r="BN179" i="1"/>
  <c r="BM179" i="1"/>
  <c r="BK179" i="1"/>
  <c r="BJ179" i="1"/>
  <c r="BI179" i="1"/>
  <c r="BH179" i="1"/>
  <c r="BG179" i="1"/>
  <c r="BF179" i="1"/>
  <c r="BD179" i="1"/>
  <c r="BC179" i="1"/>
  <c r="BB179" i="1"/>
  <c r="AZ179" i="1"/>
  <c r="AY179" i="1"/>
  <c r="AR179" i="1"/>
  <c r="BP178" i="1"/>
  <c r="BO178" i="1"/>
  <c r="BN178" i="1"/>
  <c r="BM178" i="1"/>
  <c r="BK178" i="1"/>
  <c r="BJ178" i="1"/>
  <c r="BI178" i="1"/>
  <c r="BH178" i="1"/>
  <c r="BG178" i="1"/>
  <c r="BF178" i="1"/>
  <c r="BD178" i="1"/>
  <c r="BC178" i="1"/>
  <c r="BB178" i="1"/>
  <c r="BP177" i="1"/>
  <c r="BO177" i="1"/>
  <c r="BN177" i="1"/>
  <c r="BM177" i="1"/>
  <c r="BK177" i="1"/>
  <c r="BJ177" i="1"/>
  <c r="BI177" i="1"/>
  <c r="BH177" i="1"/>
  <c r="BG177" i="1"/>
  <c r="BF177" i="1"/>
  <c r="BC177" i="1"/>
  <c r="BB177" i="1"/>
  <c r="BD177" i="1" s="1"/>
  <c r="AR177" i="1"/>
  <c r="BP176" i="1"/>
  <c r="BO176" i="1"/>
  <c r="BN176" i="1"/>
  <c r="BM176" i="1"/>
  <c r="BK176" i="1"/>
  <c r="BJ176" i="1"/>
  <c r="BI176" i="1"/>
  <c r="BH176" i="1"/>
  <c r="BG176" i="1"/>
  <c r="BF176" i="1"/>
  <c r="BD176" i="1"/>
  <c r="BC176" i="1"/>
  <c r="BB176" i="1"/>
  <c r="BP175" i="1"/>
  <c r="BO175" i="1"/>
  <c r="BN175" i="1"/>
  <c r="BM175" i="1"/>
  <c r="BK175" i="1"/>
  <c r="BJ175" i="1"/>
  <c r="BI175" i="1"/>
  <c r="BH175" i="1"/>
  <c r="BG175" i="1"/>
  <c r="BF175" i="1"/>
  <c r="BD175" i="1"/>
  <c r="BC175" i="1"/>
  <c r="BB175" i="1"/>
  <c r="BP174" i="1"/>
  <c r="BO174" i="1"/>
  <c r="BN174" i="1"/>
  <c r="BM174" i="1"/>
  <c r="BK174" i="1"/>
  <c r="BJ174" i="1"/>
  <c r="BI174" i="1"/>
  <c r="BH174" i="1"/>
  <c r="BG174" i="1"/>
  <c r="BF174" i="1"/>
  <c r="BC174" i="1"/>
  <c r="BB174" i="1"/>
  <c r="BD174" i="1" s="1"/>
  <c r="BP173" i="1"/>
  <c r="BO173" i="1"/>
  <c r="BN173" i="1"/>
  <c r="BM173" i="1"/>
  <c r="BK173" i="1"/>
  <c r="BJ173" i="1"/>
  <c r="BI173" i="1"/>
  <c r="BH173" i="1"/>
  <c r="BG173" i="1"/>
  <c r="BF173" i="1"/>
  <c r="BC173" i="1"/>
  <c r="BB173" i="1"/>
  <c r="BD173" i="1" s="1"/>
  <c r="AR173" i="1"/>
  <c r="BP172" i="1"/>
  <c r="BO172" i="1"/>
  <c r="BN172" i="1"/>
  <c r="BM172" i="1"/>
  <c r="BK172" i="1"/>
  <c r="BJ172" i="1"/>
  <c r="BI172" i="1"/>
  <c r="BH172" i="1"/>
  <c r="BG172" i="1"/>
  <c r="BF172" i="1"/>
  <c r="BD172" i="1"/>
  <c r="BC172" i="1"/>
  <c r="BB172" i="1"/>
  <c r="BP171" i="1"/>
  <c r="BO171" i="1"/>
  <c r="BN171" i="1"/>
  <c r="BM171" i="1"/>
  <c r="BK171" i="1"/>
  <c r="BJ171" i="1"/>
  <c r="BI171" i="1"/>
  <c r="BH171" i="1"/>
  <c r="BG171" i="1"/>
  <c r="BF171" i="1"/>
  <c r="BC171" i="1"/>
  <c r="BB171" i="1"/>
  <c r="BD171" i="1" s="1"/>
  <c r="BP170" i="1"/>
  <c r="BO170" i="1"/>
  <c r="BN170" i="1"/>
  <c r="BM170" i="1"/>
  <c r="BK170" i="1"/>
  <c r="BJ170" i="1"/>
  <c r="BI170" i="1"/>
  <c r="BH170" i="1"/>
  <c r="BG170" i="1"/>
  <c r="BF170" i="1"/>
  <c r="BC170" i="1"/>
  <c r="BB170" i="1"/>
  <c r="BD170" i="1" s="1"/>
  <c r="AR170" i="1"/>
  <c r="AL170" i="1"/>
  <c r="BP169" i="1"/>
  <c r="BO169" i="1"/>
  <c r="BN169" i="1"/>
  <c r="BM169" i="1"/>
  <c r="BK169" i="1"/>
  <c r="BJ169" i="1"/>
  <c r="BI169" i="1"/>
  <c r="BH169" i="1"/>
  <c r="BG169" i="1"/>
  <c r="BF169" i="1"/>
  <c r="BC169" i="1"/>
  <c r="BB169" i="1"/>
  <c r="BD169" i="1" s="1"/>
  <c r="BP168" i="1"/>
  <c r="BO168" i="1"/>
  <c r="BN168" i="1"/>
  <c r="BM168" i="1"/>
  <c r="BK168" i="1"/>
  <c r="BJ168" i="1"/>
  <c r="BI168" i="1"/>
  <c r="BH168" i="1"/>
  <c r="BG168" i="1"/>
  <c r="BF168" i="1"/>
  <c r="BC168" i="1"/>
  <c r="BB168" i="1"/>
  <c r="BD168" i="1" s="1"/>
  <c r="AR168" i="1"/>
  <c r="AM168" i="1"/>
  <c r="BP167" i="1"/>
  <c r="BO167" i="1"/>
  <c r="BN167" i="1"/>
  <c r="BM167" i="1"/>
  <c r="BK167" i="1"/>
  <c r="BJ167" i="1"/>
  <c r="BI167" i="1"/>
  <c r="BH167" i="1"/>
  <c r="BG167" i="1"/>
  <c r="BF167" i="1"/>
  <c r="BC167" i="1"/>
  <c r="BB167" i="1"/>
  <c r="BD167" i="1" s="1"/>
  <c r="AZ167" i="1"/>
  <c r="AY167" i="1"/>
  <c r="BP166" i="1"/>
  <c r="BO166" i="1"/>
  <c r="BN166" i="1"/>
  <c r="BM166" i="1"/>
  <c r="BK166" i="1"/>
  <c r="BJ166" i="1"/>
  <c r="BI166" i="1"/>
  <c r="BH166" i="1"/>
  <c r="BG166" i="1"/>
  <c r="BF166" i="1"/>
  <c r="BD166" i="1"/>
  <c r="BC166" i="1"/>
  <c r="BB166" i="1"/>
  <c r="BP165" i="1"/>
  <c r="BO165" i="1"/>
  <c r="BN165" i="1"/>
  <c r="BM165" i="1"/>
  <c r="BK165" i="1"/>
  <c r="BJ165" i="1"/>
  <c r="BI165" i="1"/>
  <c r="BH165" i="1"/>
  <c r="BG165" i="1"/>
  <c r="BF165" i="1"/>
  <c r="BC165" i="1"/>
  <c r="BB165" i="1"/>
  <c r="BD165" i="1" s="1"/>
  <c r="AR165" i="1"/>
  <c r="BP164" i="1"/>
  <c r="BO164" i="1"/>
  <c r="BN164" i="1"/>
  <c r="BM164" i="1"/>
  <c r="BK164" i="1"/>
  <c r="BJ164" i="1"/>
  <c r="BI164" i="1"/>
  <c r="BH164" i="1"/>
  <c r="BG164" i="1"/>
  <c r="BF164" i="1"/>
  <c r="BC164" i="1"/>
  <c r="BD164" i="1" s="1"/>
  <c r="BB164" i="1"/>
  <c r="BP163" i="1"/>
  <c r="BO163" i="1"/>
  <c r="BN163" i="1"/>
  <c r="BM163" i="1"/>
  <c r="BK163" i="1"/>
  <c r="BJ163" i="1"/>
  <c r="BI163" i="1"/>
  <c r="BH163" i="1"/>
  <c r="BG163" i="1"/>
  <c r="BF163" i="1"/>
  <c r="BD163" i="1"/>
  <c r="BC163" i="1"/>
  <c r="BB163" i="1"/>
  <c r="AR163" i="1"/>
  <c r="AM163" i="1"/>
  <c r="BP162" i="1"/>
  <c r="BO162" i="1"/>
  <c r="BN162" i="1"/>
  <c r="BM162" i="1"/>
  <c r="BK162" i="1"/>
  <c r="BJ162" i="1"/>
  <c r="BI162" i="1"/>
  <c r="BH162" i="1"/>
  <c r="BG162" i="1"/>
  <c r="BF162" i="1"/>
  <c r="BC162" i="1"/>
  <c r="BD162" i="1" s="1"/>
  <c r="BB162" i="1"/>
  <c r="BP161" i="1"/>
  <c r="BO161" i="1"/>
  <c r="BN161" i="1"/>
  <c r="BM161" i="1"/>
  <c r="BK161" i="1"/>
  <c r="BJ161" i="1"/>
  <c r="BI161" i="1"/>
  <c r="BH161" i="1"/>
  <c r="BG161" i="1"/>
  <c r="BF161" i="1"/>
  <c r="BD161" i="1"/>
  <c r="BC161" i="1"/>
  <c r="BB161" i="1"/>
  <c r="BP160" i="1"/>
  <c r="BO160" i="1"/>
  <c r="BN160" i="1"/>
  <c r="BM160" i="1"/>
  <c r="BK160" i="1"/>
  <c r="BJ160" i="1"/>
  <c r="BI160" i="1"/>
  <c r="BH160" i="1"/>
  <c r="BG160" i="1"/>
  <c r="BF160" i="1"/>
  <c r="BC160" i="1"/>
  <c r="BB160" i="1"/>
  <c r="BD160" i="1" s="1"/>
  <c r="AM160" i="1"/>
  <c r="BP159" i="1"/>
  <c r="BO159" i="1"/>
  <c r="BN159" i="1"/>
  <c r="BM159" i="1"/>
  <c r="BK159" i="1"/>
  <c r="BJ159" i="1"/>
  <c r="BI159" i="1"/>
  <c r="BH159" i="1"/>
  <c r="BG159" i="1"/>
  <c r="BF159" i="1"/>
  <c r="BC159" i="1"/>
  <c r="BD159" i="1" s="1"/>
  <c r="BB159" i="1"/>
  <c r="BP158" i="1"/>
  <c r="BO158" i="1"/>
  <c r="BN158" i="1"/>
  <c r="BM158" i="1"/>
  <c r="BK158" i="1"/>
  <c r="BJ158" i="1"/>
  <c r="BI158" i="1"/>
  <c r="BH158" i="1"/>
  <c r="BG158" i="1"/>
  <c r="BF158" i="1"/>
  <c r="BD158" i="1"/>
  <c r="BC158" i="1"/>
  <c r="BB158" i="1"/>
  <c r="AY158" i="1"/>
  <c r="AW158" i="1"/>
  <c r="AR158" i="1"/>
  <c r="AM158" i="1"/>
  <c r="BP157" i="1"/>
  <c r="BO157" i="1"/>
  <c r="BN157" i="1"/>
  <c r="BM157" i="1"/>
  <c r="BK157" i="1"/>
  <c r="BJ157" i="1"/>
  <c r="BI157" i="1"/>
  <c r="BH157" i="1"/>
  <c r="BG157" i="1"/>
  <c r="BF157" i="1"/>
  <c r="BC157" i="1"/>
  <c r="BB157" i="1"/>
  <c r="BD157" i="1" s="1"/>
  <c r="BP156" i="1"/>
  <c r="BO156" i="1"/>
  <c r="BN156" i="1"/>
  <c r="BM156" i="1"/>
  <c r="BK156" i="1"/>
  <c r="BJ156" i="1"/>
  <c r="BI156" i="1"/>
  <c r="BH156" i="1"/>
  <c r="BG156" i="1"/>
  <c r="BF156" i="1"/>
  <c r="BC156" i="1"/>
  <c r="BB156" i="1"/>
  <c r="BD156" i="1" s="1"/>
  <c r="AM156" i="1"/>
  <c r="BP155" i="1"/>
  <c r="BO155" i="1"/>
  <c r="BN155" i="1"/>
  <c r="BM155" i="1"/>
  <c r="BK155" i="1"/>
  <c r="BJ155" i="1"/>
  <c r="BI155" i="1"/>
  <c r="BH155" i="1"/>
  <c r="BG155" i="1"/>
  <c r="BF155" i="1"/>
  <c r="BD155" i="1"/>
  <c r="BC155" i="1"/>
  <c r="BB155" i="1"/>
  <c r="BP154" i="1"/>
  <c r="BO154" i="1"/>
  <c r="BN154" i="1"/>
  <c r="BM154" i="1"/>
  <c r="BK154" i="1"/>
  <c r="BJ154" i="1"/>
  <c r="BI154" i="1"/>
  <c r="BH154" i="1"/>
  <c r="BG154" i="1"/>
  <c r="BF154" i="1"/>
  <c r="BC154" i="1"/>
  <c r="BB154" i="1"/>
  <c r="BD154" i="1" s="1"/>
  <c r="BP153" i="1"/>
  <c r="BO153" i="1"/>
  <c r="BN153" i="1"/>
  <c r="BM153" i="1"/>
  <c r="BK153" i="1"/>
  <c r="BJ153" i="1"/>
  <c r="BI153" i="1"/>
  <c r="BH153" i="1"/>
  <c r="BG153" i="1"/>
  <c r="BF153" i="1"/>
  <c r="BC153" i="1"/>
  <c r="BB153" i="1"/>
  <c r="BD153" i="1" s="1"/>
  <c r="AY153" i="1"/>
  <c r="BP152" i="1"/>
  <c r="BO152" i="1"/>
  <c r="BN152" i="1"/>
  <c r="BM152" i="1"/>
  <c r="BK152" i="1"/>
  <c r="BJ152" i="1"/>
  <c r="BI152" i="1"/>
  <c r="BH152" i="1"/>
  <c r="BG152" i="1"/>
  <c r="BF152" i="1"/>
  <c r="BD152" i="1"/>
  <c r="BC152" i="1"/>
  <c r="BB152" i="1"/>
  <c r="AM152" i="1"/>
  <c r="BP151" i="1"/>
  <c r="BO151" i="1"/>
  <c r="BN151" i="1"/>
  <c r="BM151" i="1"/>
  <c r="BK151" i="1"/>
  <c r="BJ151" i="1"/>
  <c r="BI151" i="1"/>
  <c r="BH151" i="1"/>
  <c r="BG151" i="1"/>
  <c r="BF151" i="1"/>
  <c r="BC151" i="1"/>
  <c r="BB151" i="1"/>
  <c r="BD151" i="1" s="1"/>
  <c r="AZ151" i="1"/>
  <c r="AY151" i="1"/>
  <c r="AW151" i="1"/>
  <c r="BP150" i="1"/>
  <c r="BO150" i="1"/>
  <c r="BN150" i="1"/>
  <c r="BM150" i="1"/>
  <c r="BK150" i="1"/>
  <c r="BJ150" i="1"/>
  <c r="BI150" i="1"/>
  <c r="BH150" i="1"/>
  <c r="BG150" i="1"/>
  <c r="BF150" i="1"/>
  <c r="BC150" i="1"/>
  <c r="BB150" i="1"/>
  <c r="BD150" i="1" s="1"/>
  <c r="AW150" i="1"/>
  <c r="BP149" i="1"/>
  <c r="BO149" i="1"/>
  <c r="BN149" i="1"/>
  <c r="BM149" i="1"/>
  <c r="BK149" i="1"/>
  <c r="BJ149" i="1"/>
  <c r="BI149" i="1"/>
  <c r="BH149" i="1"/>
  <c r="BG149" i="1"/>
  <c r="BF149" i="1"/>
  <c r="BD149" i="1"/>
  <c r="BC149" i="1"/>
  <c r="BB149" i="1"/>
  <c r="AZ149" i="1"/>
  <c r="AY149" i="1"/>
  <c r="AW149" i="1"/>
  <c r="AR149" i="1"/>
  <c r="BP148" i="1"/>
  <c r="BO148" i="1"/>
  <c r="BN148" i="1"/>
  <c r="BM148" i="1"/>
  <c r="BK148" i="1"/>
  <c r="BJ148" i="1"/>
  <c r="BI148" i="1"/>
  <c r="BH148" i="1"/>
  <c r="BG148" i="1"/>
  <c r="BF148" i="1"/>
  <c r="BC148" i="1"/>
  <c r="BB148" i="1"/>
  <c r="BD148" i="1" s="1"/>
  <c r="BP147" i="1"/>
  <c r="BO147" i="1"/>
  <c r="BN147" i="1"/>
  <c r="BM147" i="1"/>
  <c r="BK147" i="1"/>
  <c r="BJ147" i="1"/>
  <c r="BI147" i="1"/>
  <c r="BH147" i="1"/>
  <c r="BG147" i="1"/>
  <c r="BF147" i="1"/>
  <c r="BC147" i="1"/>
  <c r="BB147" i="1"/>
  <c r="BD147" i="1" s="1"/>
  <c r="BP146" i="1"/>
  <c r="BO146" i="1"/>
  <c r="BN146" i="1"/>
  <c r="BM146" i="1"/>
  <c r="BK146" i="1"/>
  <c r="BJ146" i="1"/>
  <c r="BI146" i="1"/>
  <c r="BH146" i="1"/>
  <c r="BG146" i="1"/>
  <c r="BF146" i="1"/>
  <c r="BD146" i="1"/>
  <c r="BC146" i="1"/>
  <c r="BB146" i="1"/>
  <c r="BP145" i="1"/>
  <c r="BO145" i="1"/>
  <c r="BN145" i="1"/>
  <c r="BM145" i="1"/>
  <c r="BK145" i="1"/>
  <c r="BJ145" i="1"/>
  <c r="BI145" i="1"/>
  <c r="BH145" i="1"/>
  <c r="BG145" i="1"/>
  <c r="BF145" i="1"/>
  <c r="BD145" i="1"/>
  <c r="BC145" i="1"/>
  <c r="BB145" i="1"/>
  <c r="BP144" i="1"/>
  <c r="BO144" i="1"/>
  <c r="BN144" i="1"/>
  <c r="BM144" i="1"/>
  <c r="BK144" i="1"/>
  <c r="BJ144" i="1"/>
  <c r="BI144" i="1"/>
  <c r="BH144" i="1"/>
  <c r="BG144" i="1"/>
  <c r="BF144" i="1"/>
  <c r="BC144" i="1"/>
  <c r="BB144" i="1"/>
  <c r="BD144" i="1" s="1"/>
  <c r="BP143" i="1"/>
  <c r="BO143" i="1"/>
  <c r="BN143" i="1"/>
  <c r="BM143" i="1"/>
  <c r="BK143" i="1"/>
  <c r="BJ143" i="1"/>
  <c r="BI143" i="1"/>
  <c r="BH143" i="1"/>
  <c r="BG143" i="1"/>
  <c r="BF143" i="1"/>
  <c r="BC143" i="1"/>
  <c r="BB143" i="1"/>
  <c r="BD143" i="1" s="1"/>
  <c r="BP142" i="1"/>
  <c r="BO142" i="1"/>
  <c r="BN142" i="1"/>
  <c r="BM142" i="1"/>
  <c r="BK142" i="1"/>
  <c r="BJ142" i="1"/>
  <c r="BI142" i="1"/>
  <c r="BH142" i="1"/>
  <c r="BG142" i="1"/>
  <c r="BF142" i="1"/>
  <c r="BC142" i="1"/>
  <c r="BD142" i="1" s="1"/>
  <c r="BB142" i="1"/>
  <c r="AZ142" i="1"/>
  <c r="AY142" i="1"/>
  <c r="AR142" i="1"/>
  <c r="BP141" i="1"/>
  <c r="BO141" i="1"/>
  <c r="BN141" i="1"/>
  <c r="BM141" i="1"/>
  <c r="BK141" i="1"/>
  <c r="BJ141" i="1"/>
  <c r="BI141" i="1"/>
  <c r="BH141" i="1"/>
  <c r="BG141" i="1"/>
  <c r="BF141" i="1"/>
  <c r="BC141" i="1"/>
  <c r="BD141" i="1" s="1"/>
  <c r="BB141" i="1"/>
  <c r="AZ141" i="1"/>
  <c r="AM141" i="1"/>
  <c r="BP140" i="1"/>
  <c r="BO140" i="1"/>
  <c r="BN140" i="1"/>
  <c r="BM140" i="1"/>
  <c r="BK140" i="1"/>
  <c r="BJ140" i="1"/>
  <c r="BI140" i="1"/>
  <c r="BH140" i="1"/>
  <c r="BG140" i="1"/>
  <c r="BF140" i="1"/>
  <c r="BC140" i="1"/>
  <c r="BB140" i="1"/>
  <c r="BD140" i="1" s="1"/>
  <c r="BP139" i="1"/>
  <c r="BO139" i="1"/>
  <c r="BN139" i="1"/>
  <c r="BM139" i="1"/>
  <c r="BK139" i="1"/>
  <c r="BJ139" i="1"/>
  <c r="BI139" i="1"/>
  <c r="BH139" i="1"/>
  <c r="BG139" i="1"/>
  <c r="BF139" i="1"/>
  <c r="BC139" i="1"/>
  <c r="BB139" i="1"/>
  <c r="BD139" i="1" s="1"/>
  <c r="AY139" i="1"/>
  <c r="AM139" i="1"/>
  <c r="BP138" i="1"/>
  <c r="BO138" i="1"/>
  <c r="BN138" i="1"/>
  <c r="BM138" i="1"/>
  <c r="BK138" i="1"/>
  <c r="BJ138" i="1"/>
  <c r="BI138" i="1"/>
  <c r="BH138" i="1"/>
  <c r="BG138" i="1"/>
  <c r="BF138" i="1"/>
  <c r="BC138" i="1"/>
  <c r="BB138" i="1"/>
  <c r="BD138" i="1" s="1"/>
  <c r="AW138" i="1"/>
  <c r="BP137" i="1"/>
  <c r="BO137" i="1"/>
  <c r="BN137" i="1"/>
  <c r="BM137" i="1"/>
  <c r="BK137" i="1"/>
  <c r="BJ137" i="1"/>
  <c r="BI137" i="1"/>
  <c r="BH137" i="1"/>
  <c r="BG137" i="1"/>
  <c r="BF137" i="1"/>
  <c r="BD137" i="1"/>
  <c r="BC137" i="1"/>
  <c r="BB137" i="1"/>
  <c r="AY137" i="1"/>
  <c r="AW137" i="1"/>
  <c r="AR137" i="1"/>
  <c r="BP136" i="1"/>
  <c r="BO136" i="1"/>
  <c r="BN136" i="1"/>
  <c r="BM136" i="1"/>
  <c r="BK136" i="1"/>
  <c r="BJ136" i="1"/>
  <c r="BI136" i="1"/>
  <c r="BH136" i="1"/>
  <c r="BG136" i="1"/>
  <c r="BF136" i="1"/>
  <c r="BD136" i="1"/>
  <c r="BC136" i="1"/>
  <c r="BB136" i="1"/>
  <c r="BP135" i="1"/>
  <c r="BO135" i="1"/>
  <c r="BN135" i="1"/>
  <c r="BM135" i="1"/>
  <c r="BK135" i="1"/>
  <c r="BJ135" i="1"/>
  <c r="BI135" i="1"/>
  <c r="BH135" i="1"/>
  <c r="BG135" i="1"/>
  <c r="BF135" i="1"/>
  <c r="BC135" i="1"/>
  <c r="BB135" i="1"/>
  <c r="BD135" i="1" s="1"/>
  <c r="BP134" i="1"/>
  <c r="BO134" i="1"/>
  <c r="BN134" i="1"/>
  <c r="BM134" i="1"/>
  <c r="BK134" i="1"/>
  <c r="BJ134" i="1"/>
  <c r="BI134" i="1"/>
  <c r="BH134" i="1"/>
  <c r="BG134" i="1"/>
  <c r="BF134" i="1"/>
  <c r="BC134" i="1"/>
  <c r="BB134" i="1"/>
  <c r="BD134" i="1" s="1"/>
  <c r="AR134" i="1"/>
  <c r="BP133" i="1"/>
  <c r="BO133" i="1"/>
  <c r="BN133" i="1"/>
  <c r="BM133" i="1"/>
  <c r="BK133" i="1"/>
  <c r="BJ133" i="1"/>
  <c r="BI133" i="1"/>
  <c r="BH133" i="1"/>
  <c r="BG133" i="1"/>
  <c r="BF133" i="1"/>
  <c r="BD133" i="1"/>
  <c r="BC133" i="1"/>
  <c r="BB133" i="1"/>
  <c r="BP132" i="1"/>
  <c r="BO132" i="1"/>
  <c r="BN132" i="1"/>
  <c r="BM132" i="1"/>
  <c r="BK132" i="1"/>
  <c r="BJ132" i="1"/>
  <c r="BI132" i="1"/>
  <c r="BH132" i="1"/>
  <c r="BG132" i="1"/>
  <c r="BF132" i="1"/>
  <c r="BC132" i="1"/>
  <c r="BB132" i="1"/>
  <c r="BD132" i="1" s="1"/>
  <c r="BP131" i="1"/>
  <c r="BO131" i="1"/>
  <c r="BN131" i="1"/>
  <c r="BM131" i="1"/>
  <c r="BK131" i="1"/>
  <c r="BJ131" i="1"/>
  <c r="BI131" i="1"/>
  <c r="BH131" i="1"/>
  <c r="BG131" i="1"/>
  <c r="BF131" i="1"/>
  <c r="BC131" i="1"/>
  <c r="BB131" i="1"/>
  <c r="BD131" i="1" s="1"/>
  <c r="BP130" i="1"/>
  <c r="BO130" i="1"/>
  <c r="BN130" i="1"/>
  <c r="BM130" i="1"/>
  <c r="BK130" i="1"/>
  <c r="BJ130" i="1"/>
  <c r="BI130" i="1"/>
  <c r="BH130" i="1"/>
  <c r="BG130" i="1"/>
  <c r="BF130" i="1"/>
  <c r="BD130" i="1"/>
  <c r="BC130" i="1"/>
  <c r="BB130" i="1"/>
  <c r="BP129" i="1"/>
  <c r="BO129" i="1"/>
  <c r="BN129" i="1"/>
  <c r="BM129" i="1"/>
  <c r="BK129" i="1"/>
  <c r="BJ129" i="1"/>
  <c r="BI129" i="1"/>
  <c r="BH129" i="1"/>
  <c r="BG129" i="1"/>
  <c r="BF129" i="1"/>
  <c r="BC129" i="1"/>
  <c r="BB129" i="1"/>
  <c r="BD129" i="1" s="1"/>
  <c r="AY129" i="1"/>
  <c r="AR129" i="1"/>
  <c r="BP128" i="1"/>
  <c r="BO128" i="1"/>
  <c r="BN128" i="1"/>
  <c r="BM128" i="1"/>
  <c r="BK128" i="1"/>
  <c r="BJ128" i="1"/>
  <c r="BI128" i="1"/>
  <c r="BH128" i="1"/>
  <c r="BG128" i="1"/>
  <c r="BF128" i="1"/>
  <c r="BC128" i="1"/>
  <c r="BD128" i="1" s="1"/>
  <c r="BB128" i="1"/>
  <c r="AY128" i="1"/>
  <c r="AR128" i="1"/>
  <c r="BP127" i="1"/>
  <c r="BO127" i="1"/>
  <c r="BN127" i="1"/>
  <c r="BM127" i="1"/>
  <c r="BK127" i="1"/>
  <c r="BJ127" i="1"/>
  <c r="BI127" i="1"/>
  <c r="BH127" i="1"/>
  <c r="BG127" i="1"/>
  <c r="BF127" i="1"/>
  <c r="BC127" i="1"/>
  <c r="BB127" i="1"/>
  <c r="BD127" i="1" s="1"/>
  <c r="BP126" i="1"/>
  <c r="BO126" i="1"/>
  <c r="BN126" i="1"/>
  <c r="BM126" i="1"/>
  <c r="BK126" i="1"/>
  <c r="BJ126" i="1"/>
  <c r="BI126" i="1"/>
  <c r="BH126" i="1"/>
  <c r="BG126" i="1"/>
  <c r="BF126" i="1"/>
  <c r="BC126" i="1"/>
  <c r="BD126" i="1" s="1"/>
  <c r="BB126" i="1"/>
  <c r="BP125" i="1"/>
  <c r="BO125" i="1"/>
  <c r="BN125" i="1"/>
  <c r="BM125" i="1"/>
  <c r="BK125" i="1"/>
  <c r="BJ125" i="1"/>
  <c r="BI125" i="1"/>
  <c r="BH125" i="1"/>
  <c r="BG125" i="1"/>
  <c r="BF125" i="1"/>
  <c r="BC125" i="1"/>
  <c r="BB125" i="1"/>
  <c r="BD125" i="1" s="1"/>
  <c r="BP124" i="1"/>
  <c r="BO124" i="1"/>
  <c r="BN124" i="1"/>
  <c r="BM124" i="1"/>
  <c r="BK124" i="1"/>
  <c r="BJ124" i="1"/>
  <c r="BI124" i="1"/>
  <c r="BH124" i="1"/>
  <c r="BG124" i="1"/>
  <c r="BF124" i="1"/>
  <c r="BC124" i="1"/>
  <c r="BB124" i="1"/>
  <c r="BD124" i="1" s="1"/>
  <c r="BP123" i="1"/>
  <c r="BO123" i="1"/>
  <c r="BN123" i="1"/>
  <c r="BM123" i="1"/>
  <c r="BK123" i="1"/>
  <c r="BJ123" i="1"/>
  <c r="BI123" i="1"/>
  <c r="BH123" i="1"/>
  <c r="BG123" i="1"/>
  <c r="BF123" i="1"/>
  <c r="BC123" i="1"/>
  <c r="BB123" i="1"/>
  <c r="BD123" i="1" s="1"/>
  <c r="AZ123" i="1"/>
  <c r="AY123" i="1"/>
  <c r="AR123" i="1"/>
  <c r="BP122" i="1"/>
  <c r="BO122" i="1"/>
  <c r="BN122" i="1"/>
  <c r="BM122" i="1"/>
  <c r="BK122" i="1"/>
  <c r="BJ122" i="1"/>
  <c r="BI122" i="1"/>
  <c r="BH122" i="1"/>
  <c r="BG122" i="1"/>
  <c r="BF122" i="1"/>
  <c r="BC122" i="1"/>
  <c r="BB122" i="1"/>
  <c r="BD122" i="1" s="1"/>
  <c r="BP121" i="1"/>
  <c r="BO121" i="1"/>
  <c r="BN121" i="1"/>
  <c r="BM121" i="1"/>
  <c r="BK121" i="1"/>
  <c r="BJ121" i="1"/>
  <c r="BI121" i="1"/>
  <c r="BH121" i="1"/>
  <c r="BG121" i="1"/>
  <c r="BF121" i="1"/>
  <c r="BD121" i="1"/>
  <c r="BC121" i="1"/>
  <c r="BB121" i="1"/>
  <c r="BP120" i="1"/>
  <c r="BO120" i="1"/>
  <c r="BN120" i="1"/>
  <c r="BM120" i="1"/>
  <c r="BK120" i="1"/>
  <c r="BJ120" i="1"/>
  <c r="BI120" i="1"/>
  <c r="BH120" i="1"/>
  <c r="BG120" i="1"/>
  <c r="BF120" i="1"/>
  <c r="BD120" i="1"/>
  <c r="BC120" i="1"/>
  <c r="BB120" i="1"/>
  <c r="BP119" i="1"/>
  <c r="BO119" i="1"/>
  <c r="BN119" i="1"/>
  <c r="BM119" i="1"/>
  <c r="BK119" i="1"/>
  <c r="BJ119" i="1"/>
  <c r="BI119" i="1"/>
  <c r="BH119" i="1"/>
  <c r="BG119" i="1"/>
  <c r="BF119" i="1"/>
  <c r="BC119" i="1"/>
  <c r="BB119" i="1"/>
  <c r="BD119" i="1" s="1"/>
  <c r="BP118" i="1"/>
  <c r="BO118" i="1"/>
  <c r="BN118" i="1"/>
  <c r="BM118" i="1"/>
  <c r="BK118" i="1"/>
  <c r="BJ118" i="1"/>
  <c r="BI118" i="1"/>
  <c r="BH118" i="1"/>
  <c r="BG118" i="1"/>
  <c r="BF118" i="1"/>
  <c r="BC118" i="1"/>
  <c r="BB118" i="1"/>
  <c r="BD118" i="1" s="1"/>
  <c r="AM118" i="1"/>
  <c r="BP117" i="1"/>
  <c r="BO117" i="1"/>
  <c r="BN117" i="1"/>
  <c r="BM117" i="1"/>
  <c r="BK117" i="1"/>
  <c r="BJ117" i="1"/>
  <c r="BI117" i="1"/>
  <c r="BH117" i="1"/>
  <c r="BG117" i="1"/>
  <c r="BF117" i="1"/>
  <c r="BD117" i="1"/>
  <c r="BC117" i="1"/>
  <c r="BB117" i="1"/>
  <c r="AM117" i="1"/>
  <c r="BP116" i="1"/>
  <c r="BO116" i="1"/>
  <c r="BN116" i="1"/>
  <c r="BM116" i="1"/>
  <c r="BK116" i="1"/>
  <c r="BJ116" i="1"/>
  <c r="BI116" i="1"/>
  <c r="BH116" i="1"/>
  <c r="BG116" i="1"/>
  <c r="BF116" i="1"/>
  <c r="BC116" i="1"/>
  <c r="BB116" i="1"/>
  <c r="BD116" i="1" s="1"/>
  <c r="AR116" i="1"/>
  <c r="BP115" i="1"/>
  <c r="BO115" i="1"/>
  <c r="BN115" i="1"/>
  <c r="BM115" i="1"/>
  <c r="BK115" i="1"/>
  <c r="BJ115" i="1"/>
  <c r="BI115" i="1"/>
  <c r="BH115" i="1"/>
  <c r="BG115" i="1"/>
  <c r="BF115" i="1"/>
  <c r="BC115" i="1"/>
  <c r="BB115" i="1"/>
  <c r="BD115" i="1" s="1"/>
  <c r="AY115" i="1"/>
  <c r="AR115" i="1"/>
  <c r="BP114" i="1"/>
  <c r="BO114" i="1"/>
  <c r="BN114" i="1"/>
  <c r="BM114" i="1"/>
  <c r="BK114" i="1"/>
  <c r="BJ114" i="1"/>
  <c r="BI114" i="1"/>
  <c r="BH114" i="1"/>
  <c r="BG114" i="1"/>
  <c r="BF114" i="1"/>
  <c r="BC114" i="1"/>
  <c r="BD114" i="1" s="1"/>
  <c r="BB114" i="1"/>
  <c r="BP113" i="1"/>
  <c r="BO113" i="1"/>
  <c r="BN113" i="1"/>
  <c r="BM113" i="1"/>
  <c r="BK113" i="1"/>
  <c r="BJ113" i="1"/>
  <c r="BI113" i="1"/>
  <c r="BH113" i="1"/>
  <c r="BG113" i="1"/>
  <c r="BF113" i="1"/>
  <c r="BD113" i="1"/>
  <c r="BC113" i="1"/>
  <c r="BB113" i="1"/>
  <c r="AR113" i="1"/>
  <c r="AM113" i="1"/>
  <c r="BP112" i="1"/>
  <c r="BO112" i="1"/>
  <c r="BN112" i="1"/>
  <c r="BM112" i="1"/>
  <c r="BK112" i="1"/>
  <c r="BJ112" i="1"/>
  <c r="BI112" i="1"/>
  <c r="BH112" i="1"/>
  <c r="BG112" i="1"/>
  <c r="BF112" i="1"/>
  <c r="BC112" i="1"/>
  <c r="BD112" i="1" s="1"/>
  <c r="BB112" i="1"/>
  <c r="BP111" i="1"/>
  <c r="BO111" i="1"/>
  <c r="BN111" i="1"/>
  <c r="BM111" i="1"/>
  <c r="BK111" i="1"/>
  <c r="BJ111" i="1"/>
  <c r="BI111" i="1"/>
  <c r="BH111" i="1"/>
  <c r="BG111" i="1"/>
  <c r="BF111" i="1"/>
  <c r="BC111" i="1"/>
  <c r="BB111" i="1"/>
  <c r="BD111" i="1" s="1"/>
  <c r="AR111" i="1"/>
  <c r="BP110" i="1"/>
  <c r="BO110" i="1"/>
  <c r="BN110" i="1"/>
  <c r="BM110" i="1"/>
  <c r="BK110" i="1"/>
  <c r="BJ110" i="1"/>
  <c r="BI110" i="1"/>
  <c r="BH110" i="1"/>
  <c r="BG110" i="1"/>
  <c r="BF110" i="1"/>
  <c r="BC110" i="1"/>
  <c r="BB110" i="1"/>
  <c r="BD110" i="1" s="1"/>
  <c r="BP109" i="1"/>
  <c r="BO109" i="1"/>
  <c r="BN109" i="1"/>
  <c r="BM109" i="1"/>
  <c r="BK109" i="1"/>
  <c r="BJ109" i="1"/>
  <c r="BI109" i="1"/>
  <c r="BH109" i="1"/>
  <c r="BG109" i="1"/>
  <c r="BF109" i="1"/>
  <c r="BD109" i="1"/>
  <c r="BC109" i="1"/>
  <c r="BB109" i="1"/>
  <c r="BP108" i="1"/>
  <c r="BO108" i="1"/>
  <c r="BN108" i="1"/>
  <c r="BM108" i="1"/>
  <c r="BK108" i="1"/>
  <c r="BJ108" i="1"/>
  <c r="BI108" i="1"/>
  <c r="BH108" i="1"/>
  <c r="BG108" i="1"/>
  <c r="BF108" i="1"/>
  <c r="BC108" i="1"/>
  <c r="BB108" i="1"/>
  <c r="BD108" i="1" s="1"/>
  <c r="BP107" i="1"/>
  <c r="BO107" i="1"/>
  <c r="BN107" i="1"/>
  <c r="BM107" i="1"/>
  <c r="BK107" i="1"/>
  <c r="BJ107" i="1"/>
  <c r="BI107" i="1"/>
  <c r="BH107" i="1"/>
  <c r="BG107" i="1"/>
  <c r="BF107" i="1"/>
  <c r="BC107" i="1"/>
  <c r="BB107" i="1"/>
  <c r="BD107" i="1" s="1"/>
  <c r="BP106" i="1"/>
  <c r="BO106" i="1"/>
  <c r="BN106" i="1"/>
  <c r="BM106" i="1"/>
  <c r="BK106" i="1"/>
  <c r="BJ106" i="1"/>
  <c r="BI106" i="1"/>
  <c r="BH106" i="1"/>
  <c r="BG106" i="1"/>
  <c r="BF106" i="1"/>
  <c r="BC106" i="1"/>
  <c r="BB106" i="1"/>
  <c r="BD106" i="1" s="1"/>
  <c r="AM106" i="1"/>
  <c r="BP105" i="1"/>
  <c r="BO105" i="1"/>
  <c r="BN105" i="1"/>
  <c r="BM105" i="1"/>
  <c r="BK105" i="1"/>
  <c r="BJ105" i="1"/>
  <c r="BI105" i="1"/>
  <c r="BH105" i="1"/>
  <c r="BG105" i="1"/>
  <c r="BF105" i="1"/>
  <c r="BC105" i="1"/>
  <c r="BB105" i="1"/>
  <c r="BD105" i="1" s="1"/>
  <c r="BP104" i="1"/>
  <c r="BO104" i="1"/>
  <c r="BN104" i="1"/>
  <c r="BM104" i="1"/>
  <c r="BK104" i="1"/>
  <c r="BJ104" i="1"/>
  <c r="BI104" i="1"/>
  <c r="BH104" i="1"/>
  <c r="BG104" i="1"/>
  <c r="BF104" i="1"/>
  <c r="BC104" i="1"/>
  <c r="BB104" i="1"/>
  <c r="BD104" i="1" s="1"/>
  <c r="AZ104" i="1"/>
  <c r="AY104" i="1"/>
  <c r="AW104" i="1"/>
  <c r="BP103" i="1"/>
  <c r="BO103" i="1"/>
  <c r="BN103" i="1"/>
  <c r="BM103" i="1"/>
  <c r="BK103" i="1"/>
  <c r="BJ103" i="1"/>
  <c r="BI103" i="1"/>
  <c r="BH103" i="1"/>
  <c r="BG103" i="1"/>
  <c r="BF103" i="1"/>
  <c r="BC103" i="1"/>
  <c r="BB103" i="1"/>
  <c r="BD103" i="1" s="1"/>
  <c r="BP102" i="1"/>
  <c r="BO102" i="1"/>
  <c r="BN102" i="1"/>
  <c r="BM102" i="1"/>
  <c r="BK102" i="1"/>
  <c r="BJ102" i="1"/>
  <c r="BI102" i="1"/>
  <c r="BH102" i="1"/>
  <c r="BG102" i="1"/>
  <c r="BF102" i="1"/>
  <c r="BC102" i="1"/>
  <c r="BB102" i="1"/>
  <c r="BD102" i="1" s="1"/>
  <c r="AW102" i="1"/>
  <c r="AR102" i="1"/>
  <c r="AM102" i="1"/>
  <c r="BP101" i="1"/>
  <c r="BO101" i="1"/>
  <c r="BN101" i="1"/>
  <c r="BM101" i="1"/>
  <c r="BK101" i="1"/>
  <c r="BJ101" i="1"/>
  <c r="BI101" i="1"/>
  <c r="BH101" i="1"/>
  <c r="BG101" i="1"/>
  <c r="BF101" i="1"/>
  <c r="BC101" i="1"/>
  <c r="BB101" i="1"/>
  <c r="BD101" i="1" s="1"/>
  <c r="BP100" i="1"/>
  <c r="BO100" i="1"/>
  <c r="BN100" i="1"/>
  <c r="BM100" i="1"/>
  <c r="BK100" i="1"/>
  <c r="BJ100" i="1"/>
  <c r="BI100" i="1"/>
  <c r="BH100" i="1"/>
  <c r="BG100" i="1"/>
  <c r="BF100" i="1"/>
  <c r="BC100" i="1"/>
  <c r="BD100" i="1" s="1"/>
  <c r="BB100" i="1"/>
  <c r="BP99" i="1"/>
  <c r="BO99" i="1"/>
  <c r="BN99" i="1"/>
  <c r="BM99" i="1"/>
  <c r="BK99" i="1"/>
  <c r="BJ99" i="1"/>
  <c r="BI99" i="1"/>
  <c r="BH99" i="1"/>
  <c r="BG99" i="1"/>
  <c r="BF99" i="1"/>
  <c r="BD99" i="1"/>
  <c r="BC99" i="1"/>
  <c r="BB99" i="1"/>
  <c r="AR99" i="1"/>
  <c r="BP98" i="1"/>
  <c r="BO98" i="1"/>
  <c r="BN98" i="1"/>
  <c r="BM98" i="1"/>
  <c r="BK98" i="1"/>
  <c r="BJ98" i="1"/>
  <c r="BI98" i="1"/>
  <c r="BH98" i="1"/>
  <c r="BG98" i="1"/>
  <c r="BF98" i="1"/>
  <c r="BC98" i="1"/>
  <c r="BB98" i="1"/>
  <c r="BD98" i="1" s="1"/>
  <c r="AR98" i="1"/>
  <c r="BP97" i="1"/>
  <c r="BO97" i="1"/>
  <c r="BN97" i="1"/>
  <c r="BM97" i="1"/>
  <c r="BK97" i="1"/>
  <c r="BJ97" i="1"/>
  <c r="BI97" i="1"/>
  <c r="BH97" i="1"/>
  <c r="BG97" i="1"/>
  <c r="BF97" i="1"/>
  <c r="BD97" i="1"/>
  <c r="BC97" i="1"/>
  <c r="BB97" i="1"/>
  <c r="BP96" i="1"/>
  <c r="BO96" i="1"/>
  <c r="BN96" i="1"/>
  <c r="BM96" i="1"/>
  <c r="BK96" i="1"/>
  <c r="BJ96" i="1"/>
  <c r="BI96" i="1"/>
  <c r="BH96" i="1"/>
  <c r="BG96" i="1"/>
  <c r="BF96" i="1"/>
  <c r="BC96" i="1"/>
  <c r="BB96" i="1"/>
  <c r="BD96" i="1" s="1"/>
  <c r="AR96" i="1"/>
  <c r="BP95" i="1"/>
  <c r="BO95" i="1"/>
  <c r="BN95" i="1"/>
  <c r="BM95" i="1"/>
  <c r="BK95" i="1"/>
  <c r="BJ95" i="1"/>
  <c r="BI95" i="1"/>
  <c r="BH95" i="1"/>
  <c r="BG95" i="1"/>
  <c r="BF95" i="1"/>
  <c r="BC95" i="1"/>
  <c r="BD95" i="1" s="1"/>
  <c r="BB95" i="1"/>
  <c r="BP94" i="1"/>
  <c r="BO94" i="1"/>
  <c r="BN94" i="1"/>
  <c r="BM94" i="1"/>
  <c r="BK94" i="1"/>
  <c r="BJ94" i="1"/>
  <c r="BI94" i="1"/>
  <c r="BH94" i="1"/>
  <c r="BG94" i="1"/>
  <c r="BF94" i="1"/>
  <c r="BC94" i="1"/>
  <c r="BB94" i="1"/>
  <c r="BD94" i="1" s="1"/>
  <c r="BP93" i="1"/>
  <c r="BO93" i="1"/>
  <c r="BN93" i="1"/>
  <c r="BM93" i="1"/>
  <c r="BK93" i="1"/>
  <c r="BJ93" i="1"/>
  <c r="BI93" i="1"/>
  <c r="BH93" i="1"/>
  <c r="BG93" i="1"/>
  <c r="BF93" i="1"/>
  <c r="BC93" i="1"/>
  <c r="BB93" i="1"/>
  <c r="BD93" i="1" s="1"/>
  <c r="BP92" i="1"/>
  <c r="BO92" i="1"/>
  <c r="BN92" i="1"/>
  <c r="BM92" i="1"/>
  <c r="BK92" i="1"/>
  <c r="BJ92" i="1"/>
  <c r="BI92" i="1"/>
  <c r="BH92" i="1"/>
  <c r="BG92" i="1"/>
  <c r="BF92" i="1"/>
  <c r="BC92" i="1"/>
  <c r="BB92" i="1"/>
  <c r="BD92" i="1" s="1"/>
  <c r="BP91" i="1"/>
  <c r="BO91" i="1"/>
  <c r="BN91" i="1"/>
  <c r="BM91" i="1"/>
  <c r="BK91" i="1"/>
  <c r="BJ91" i="1"/>
  <c r="BI91" i="1"/>
  <c r="BH91" i="1"/>
  <c r="BG91" i="1"/>
  <c r="BF91" i="1"/>
  <c r="BC91" i="1"/>
  <c r="BD91" i="1" s="1"/>
  <c r="BB91" i="1"/>
  <c r="BP90" i="1"/>
  <c r="BO90" i="1"/>
  <c r="BN90" i="1"/>
  <c r="BM90" i="1"/>
  <c r="BK90" i="1"/>
  <c r="BJ90" i="1"/>
  <c r="BI90" i="1"/>
  <c r="BH90" i="1"/>
  <c r="BG90" i="1"/>
  <c r="BF90" i="1"/>
  <c r="BD90" i="1"/>
  <c r="BC90" i="1"/>
  <c r="BB90" i="1"/>
  <c r="BP89" i="1"/>
  <c r="BO89" i="1"/>
  <c r="BN89" i="1"/>
  <c r="BM89" i="1"/>
  <c r="BK89" i="1"/>
  <c r="BJ89" i="1"/>
  <c r="BI89" i="1"/>
  <c r="BH89" i="1"/>
  <c r="BG89" i="1"/>
  <c r="BF89" i="1"/>
  <c r="BC89" i="1"/>
  <c r="BB89" i="1"/>
  <c r="BD89" i="1" s="1"/>
  <c r="AW89" i="1"/>
  <c r="AR89" i="1"/>
  <c r="BP88" i="1"/>
  <c r="BO88" i="1"/>
  <c r="BN88" i="1"/>
  <c r="BM88" i="1"/>
  <c r="BK88" i="1"/>
  <c r="BJ88" i="1"/>
  <c r="BI88" i="1"/>
  <c r="BH88" i="1"/>
  <c r="BG88" i="1"/>
  <c r="BF88" i="1"/>
  <c r="BD88" i="1"/>
  <c r="BC88" i="1"/>
  <c r="BB88" i="1"/>
  <c r="AR88" i="1"/>
  <c r="BP87" i="1"/>
  <c r="BO87" i="1"/>
  <c r="BN87" i="1"/>
  <c r="BM87" i="1"/>
  <c r="BK87" i="1"/>
  <c r="BJ87" i="1"/>
  <c r="BI87" i="1"/>
  <c r="BH87" i="1"/>
  <c r="BG87" i="1"/>
  <c r="BF87" i="1"/>
  <c r="BC87" i="1"/>
  <c r="BB87" i="1"/>
  <c r="BD87" i="1" s="1"/>
  <c r="BP86" i="1"/>
  <c r="BO86" i="1"/>
  <c r="BN86" i="1"/>
  <c r="BM86" i="1"/>
  <c r="BK86" i="1"/>
  <c r="BJ86" i="1"/>
  <c r="BI86" i="1"/>
  <c r="BH86" i="1"/>
  <c r="BG86" i="1"/>
  <c r="BF86" i="1"/>
  <c r="BD86" i="1"/>
  <c r="BC86" i="1"/>
  <c r="BB86" i="1"/>
  <c r="BP85" i="1"/>
  <c r="BO85" i="1"/>
  <c r="BN85" i="1"/>
  <c r="BM85" i="1"/>
  <c r="BK85" i="1"/>
  <c r="BJ85" i="1"/>
  <c r="BI85" i="1"/>
  <c r="BH85" i="1"/>
  <c r="BG85" i="1"/>
  <c r="BF85" i="1"/>
  <c r="BD85" i="1"/>
  <c r="BC85" i="1"/>
  <c r="BB85" i="1"/>
  <c r="AR85" i="1"/>
  <c r="BP84" i="1"/>
  <c r="BO84" i="1"/>
  <c r="BN84" i="1"/>
  <c r="BM84" i="1"/>
  <c r="BK84" i="1"/>
  <c r="BJ84" i="1"/>
  <c r="BI84" i="1"/>
  <c r="BH84" i="1"/>
  <c r="BG84" i="1"/>
  <c r="BF84" i="1"/>
  <c r="BC84" i="1"/>
  <c r="BB84" i="1"/>
  <c r="BD84" i="1" s="1"/>
  <c r="BP83" i="1"/>
  <c r="BO83" i="1"/>
  <c r="BN83" i="1"/>
  <c r="BM83" i="1"/>
  <c r="BK83" i="1"/>
  <c r="BJ83" i="1"/>
  <c r="BI83" i="1"/>
  <c r="BH83" i="1"/>
  <c r="BG83" i="1"/>
  <c r="BF83" i="1"/>
  <c r="BC83" i="1"/>
  <c r="BD83" i="1" s="1"/>
  <c r="BB83" i="1"/>
  <c r="AM83" i="1"/>
  <c r="BP82" i="1"/>
  <c r="BO82" i="1"/>
  <c r="BN82" i="1"/>
  <c r="BM82" i="1"/>
  <c r="BK82" i="1"/>
  <c r="BJ82" i="1"/>
  <c r="BI82" i="1"/>
  <c r="BH82" i="1"/>
  <c r="BG82" i="1"/>
  <c r="BF82" i="1"/>
  <c r="BC82" i="1"/>
  <c r="BB82" i="1"/>
  <c r="BD82" i="1" s="1"/>
  <c r="AM82" i="1"/>
  <c r="BP81" i="1"/>
  <c r="BO81" i="1"/>
  <c r="BN81" i="1"/>
  <c r="BM81" i="1"/>
  <c r="BK81" i="1"/>
  <c r="BJ81" i="1"/>
  <c r="BI81" i="1"/>
  <c r="BH81" i="1"/>
  <c r="BG81" i="1"/>
  <c r="BF81" i="1"/>
  <c r="BC81" i="1"/>
  <c r="BD81" i="1" s="1"/>
  <c r="BB81" i="1"/>
  <c r="BP80" i="1"/>
  <c r="BO80" i="1"/>
  <c r="BN80" i="1"/>
  <c r="BM80" i="1"/>
  <c r="BK80" i="1"/>
  <c r="BJ80" i="1"/>
  <c r="BI80" i="1"/>
  <c r="BH80" i="1"/>
  <c r="BG80" i="1"/>
  <c r="BF80" i="1"/>
  <c r="BD80" i="1"/>
  <c r="BC80" i="1"/>
  <c r="BB80" i="1"/>
  <c r="AW80" i="1"/>
  <c r="BP79" i="1"/>
  <c r="BO79" i="1"/>
  <c r="BN79" i="1"/>
  <c r="BM79" i="1"/>
  <c r="BK79" i="1"/>
  <c r="BJ79" i="1"/>
  <c r="BI79" i="1"/>
  <c r="BH79" i="1"/>
  <c r="BG79" i="1"/>
  <c r="BF79" i="1"/>
  <c r="BC79" i="1"/>
  <c r="BB79" i="1"/>
  <c r="BD79" i="1" s="1"/>
  <c r="BP78" i="1"/>
  <c r="BO78" i="1"/>
  <c r="BN78" i="1"/>
  <c r="BM78" i="1"/>
  <c r="BK78" i="1"/>
  <c r="BJ78" i="1"/>
  <c r="BI78" i="1"/>
  <c r="BH78" i="1"/>
  <c r="BG78" i="1"/>
  <c r="BF78" i="1"/>
  <c r="BD78" i="1"/>
  <c r="BC78" i="1"/>
  <c r="BB78" i="1"/>
  <c r="BP77" i="1"/>
  <c r="BO77" i="1"/>
  <c r="BN77" i="1"/>
  <c r="BM77" i="1"/>
  <c r="BK77" i="1"/>
  <c r="BJ77" i="1"/>
  <c r="BI77" i="1"/>
  <c r="BH77" i="1"/>
  <c r="BG77" i="1"/>
  <c r="BF77" i="1"/>
  <c r="BD77" i="1"/>
  <c r="BC77" i="1"/>
  <c r="BB77" i="1"/>
  <c r="AM77" i="1"/>
  <c r="BP76" i="1"/>
  <c r="BO76" i="1"/>
  <c r="BN76" i="1"/>
  <c r="BM76" i="1"/>
  <c r="BK76" i="1"/>
  <c r="BJ76" i="1"/>
  <c r="BI76" i="1"/>
  <c r="BH76" i="1"/>
  <c r="BG76" i="1"/>
  <c r="BF76" i="1"/>
  <c r="BC76" i="1"/>
  <c r="BB76" i="1"/>
  <c r="BD76" i="1" s="1"/>
  <c r="BP75" i="1"/>
  <c r="BO75" i="1"/>
  <c r="BN75" i="1"/>
  <c r="BM75" i="1"/>
  <c r="BK75" i="1"/>
  <c r="BJ75" i="1"/>
  <c r="BI75" i="1"/>
  <c r="BH75" i="1"/>
  <c r="BG75" i="1"/>
  <c r="BF75" i="1"/>
  <c r="BC75" i="1"/>
  <c r="BD75" i="1" s="1"/>
  <c r="BB75" i="1"/>
  <c r="BP74" i="1"/>
  <c r="BO74" i="1"/>
  <c r="BN74" i="1"/>
  <c r="BM74" i="1"/>
  <c r="BK74" i="1"/>
  <c r="BJ74" i="1"/>
  <c r="BI74" i="1"/>
  <c r="BH74" i="1"/>
  <c r="BG74" i="1"/>
  <c r="BF74" i="1"/>
  <c r="BD74" i="1"/>
  <c r="BC74" i="1"/>
  <c r="BB74" i="1"/>
  <c r="BP73" i="1"/>
  <c r="BO73" i="1"/>
  <c r="BN73" i="1"/>
  <c r="BM73" i="1"/>
  <c r="BK73" i="1"/>
  <c r="BJ73" i="1"/>
  <c r="BI73" i="1"/>
  <c r="BH73" i="1"/>
  <c r="BG73" i="1"/>
  <c r="BF73" i="1"/>
  <c r="BC73" i="1"/>
  <c r="BB73" i="1"/>
  <c r="BD73" i="1" s="1"/>
  <c r="BP72" i="1"/>
  <c r="BO72" i="1"/>
  <c r="BN72" i="1"/>
  <c r="BM72" i="1"/>
  <c r="BK72" i="1"/>
  <c r="BJ72" i="1"/>
  <c r="BI72" i="1"/>
  <c r="BH72" i="1"/>
  <c r="BG72" i="1"/>
  <c r="BF72" i="1"/>
  <c r="BC72" i="1"/>
  <c r="BB72" i="1"/>
  <c r="BD72" i="1" s="1"/>
  <c r="AW72" i="1"/>
  <c r="AR72" i="1"/>
  <c r="BP71" i="1"/>
  <c r="BO71" i="1"/>
  <c r="BN71" i="1"/>
  <c r="BM71" i="1"/>
  <c r="BK71" i="1"/>
  <c r="BJ71" i="1"/>
  <c r="BI71" i="1"/>
  <c r="BH71" i="1"/>
  <c r="BG71" i="1"/>
  <c r="BF71" i="1"/>
  <c r="BC71" i="1"/>
  <c r="BB71" i="1"/>
  <c r="BD71" i="1" s="1"/>
  <c r="BP70" i="1"/>
  <c r="BO70" i="1"/>
  <c r="BN70" i="1"/>
  <c r="BM70" i="1"/>
  <c r="BK70" i="1"/>
  <c r="BJ70" i="1"/>
  <c r="BI70" i="1"/>
  <c r="BH70" i="1"/>
  <c r="BG70" i="1"/>
  <c r="BF70" i="1"/>
  <c r="BC70" i="1"/>
  <c r="BB70" i="1"/>
  <c r="BD70" i="1" s="1"/>
  <c r="BP69" i="1"/>
  <c r="BO69" i="1"/>
  <c r="BN69" i="1"/>
  <c r="BM69" i="1"/>
  <c r="BK69" i="1"/>
  <c r="BJ69" i="1"/>
  <c r="BI69" i="1"/>
  <c r="BH69" i="1"/>
  <c r="BG69" i="1"/>
  <c r="BF69" i="1"/>
  <c r="BC69" i="1"/>
  <c r="BD69" i="1" s="1"/>
  <c r="BB69" i="1"/>
  <c r="BP68" i="1"/>
  <c r="BO68" i="1"/>
  <c r="BN68" i="1"/>
  <c r="BM68" i="1"/>
  <c r="BK68" i="1"/>
  <c r="BJ68" i="1"/>
  <c r="BI68" i="1"/>
  <c r="BH68" i="1"/>
  <c r="BG68" i="1"/>
  <c r="BF68" i="1"/>
  <c r="BD68" i="1"/>
  <c r="BC68" i="1"/>
  <c r="BB68" i="1"/>
  <c r="BP67" i="1"/>
  <c r="BO67" i="1"/>
  <c r="BN67" i="1"/>
  <c r="BM67" i="1"/>
  <c r="BK67" i="1"/>
  <c r="BJ67" i="1"/>
  <c r="BI67" i="1"/>
  <c r="BH67" i="1"/>
  <c r="BG67" i="1"/>
  <c r="BF67" i="1"/>
  <c r="BC67" i="1"/>
  <c r="BB67" i="1"/>
  <c r="BD67" i="1" s="1"/>
  <c r="AW67" i="1"/>
  <c r="BP66" i="1"/>
  <c r="BO66" i="1"/>
  <c r="BN66" i="1"/>
  <c r="BM66" i="1"/>
  <c r="BK66" i="1"/>
  <c r="BJ66" i="1"/>
  <c r="BI66" i="1"/>
  <c r="BH66" i="1"/>
  <c r="BG66" i="1"/>
  <c r="BF66" i="1"/>
  <c r="BC66" i="1"/>
  <c r="BD66" i="1" s="1"/>
  <c r="BB66" i="1"/>
  <c r="AW66" i="1"/>
  <c r="AR66" i="1"/>
  <c r="BP65" i="1"/>
  <c r="BO65" i="1"/>
  <c r="BN65" i="1"/>
  <c r="BM65" i="1"/>
  <c r="BK65" i="1"/>
  <c r="BJ65" i="1"/>
  <c r="BI65" i="1"/>
  <c r="BH65" i="1"/>
  <c r="BG65" i="1"/>
  <c r="BF65" i="1"/>
  <c r="BC65" i="1"/>
  <c r="BB65" i="1"/>
  <c r="BD65" i="1" s="1"/>
  <c r="AR65" i="1"/>
  <c r="BP64" i="1"/>
  <c r="BO64" i="1"/>
  <c r="BN64" i="1"/>
  <c r="BM64" i="1"/>
  <c r="BK64" i="1"/>
  <c r="BJ64" i="1"/>
  <c r="BI64" i="1"/>
  <c r="BH64" i="1"/>
  <c r="BG64" i="1"/>
  <c r="BF64" i="1"/>
  <c r="BD64" i="1"/>
  <c r="BC64" i="1"/>
  <c r="BB64" i="1"/>
  <c r="AR64" i="1"/>
  <c r="BP63" i="1"/>
  <c r="BO63" i="1"/>
  <c r="BN63" i="1"/>
  <c r="BM63" i="1"/>
  <c r="BK63" i="1"/>
  <c r="BJ63" i="1"/>
  <c r="BI63" i="1"/>
  <c r="BH63" i="1"/>
  <c r="BG63" i="1"/>
  <c r="BF63" i="1"/>
  <c r="BC63" i="1"/>
  <c r="BB63" i="1"/>
  <c r="BD63" i="1" s="1"/>
  <c r="BP62" i="1"/>
  <c r="BO62" i="1"/>
  <c r="BN62" i="1"/>
  <c r="BM62" i="1"/>
  <c r="BK62" i="1"/>
  <c r="BJ62" i="1"/>
  <c r="BI62" i="1"/>
  <c r="BH62" i="1"/>
  <c r="BG62" i="1"/>
  <c r="BF62" i="1"/>
  <c r="BC62" i="1"/>
  <c r="BD62" i="1" s="1"/>
  <c r="BB62" i="1"/>
  <c r="AZ62" i="1"/>
  <c r="AW62" i="1"/>
  <c r="AR62" i="1"/>
  <c r="AM62" i="1"/>
  <c r="BP61" i="1"/>
  <c r="BO61" i="1"/>
  <c r="BN61" i="1"/>
  <c r="BM61" i="1"/>
  <c r="BK61" i="1"/>
  <c r="BJ61" i="1"/>
  <c r="BI61" i="1"/>
  <c r="BH61" i="1"/>
  <c r="BG61" i="1"/>
  <c r="BF61" i="1"/>
  <c r="BD61" i="1"/>
  <c r="BC61" i="1"/>
  <c r="BB61" i="1"/>
  <c r="AR61" i="1"/>
  <c r="BP60" i="1"/>
  <c r="BO60" i="1"/>
  <c r="BN60" i="1"/>
  <c r="BM60" i="1"/>
  <c r="BK60" i="1"/>
  <c r="BJ60" i="1"/>
  <c r="BI60" i="1"/>
  <c r="BH60" i="1"/>
  <c r="BG60" i="1"/>
  <c r="BF60" i="1"/>
  <c r="BC60" i="1"/>
  <c r="BB60" i="1"/>
  <c r="BD60" i="1" s="1"/>
  <c r="BP59" i="1"/>
  <c r="BO59" i="1"/>
  <c r="BN59" i="1"/>
  <c r="BM59" i="1"/>
  <c r="BK59" i="1"/>
  <c r="BJ59" i="1"/>
  <c r="BI59" i="1"/>
  <c r="BH59" i="1"/>
  <c r="BG59" i="1"/>
  <c r="BF59" i="1"/>
  <c r="BC59" i="1"/>
  <c r="BD59" i="1" s="1"/>
  <c r="BB59" i="1"/>
  <c r="BP58" i="1"/>
  <c r="BO58" i="1"/>
  <c r="BN58" i="1"/>
  <c r="BM58" i="1"/>
  <c r="BK58" i="1"/>
  <c r="BJ58" i="1"/>
  <c r="BI58" i="1"/>
  <c r="BH58" i="1"/>
  <c r="BG58" i="1"/>
  <c r="BF58" i="1"/>
  <c r="BD58" i="1"/>
  <c r="BC58" i="1"/>
  <c r="BB58" i="1"/>
  <c r="BP57" i="1"/>
  <c r="BO57" i="1"/>
  <c r="BN57" i="1"/>
  <c r="BM57" i="1"/>
  <c r="BK57" i="1"/>
  <c r="BJ57" i="1"/>
  <c r="BI57" i="1"/>
  <c r="BH57" i="1"/>
  <c r="BG57" i="1"/>
  <c r="BF57" i="1"/>
  <c r="BC57" i="1"/>
  <c r="BB57" i="1"/>
  <c r="BD57" i="1" s="1"/>
  <c r="AR57" i="1"/>
  <c r="BP56" i="1"/>
  <c r="BO56" i="1"/>
  <c r="BN56" i="1"/>
  <c r="BM56" i="1"/>
  <c r="BK56" i="1"/>
  <c r="BJ56" i="1"/>
  <c r="BI56" i="1"/>
  <c r="BH56" i="1"/>
  <c r="BG56" i="1"/>
  <c r="BF56" i="1"/>
  <c r="BC56" i="1"/>
  <c r="BD56" i="1" s="1"/>
  <c r="BB56" i="1"/>
  <c r="AR56" i="1"/>
  <c r="BP55" i="1"/>
  <c r="BO55" i="1"/>
  <c r="BN55" i="1"/>
  <c r="BM55" i="1"/>
  <c r="BK55" i="1"/>
  <c r="BJ55" i="1"/>
  <c r="BI55" i="1"/>
  <c r="BH55" i="1"/>
  <c r="BG55" i="1"/>
  <c r="BF55" i="1"/>
  <c r="BC55" i="1"/>
  <c r="BB55" i="1"/>
  <c r="BD55" i="1" s="1"/>
  <c r="BP54" i="1"/>
  <c r="BO54" i="1"/>
  <c r="BN54" i="1"/>
  <c r="BM54" i="1"/>
  <c r="BK54" i="1"/>
  <c r="BJ54" i="1"/>
  <c r="BI54" i="1"/>
  <c r="BH54" i="1"/>
  <c r="BG54" i="1"/>
  <c r="BF54" i="1"/>
  <c r="BC54" i="1"/>
  <c r="BB54" i="1"/>
  <c r="BD54" i="1" s="1"/>
  <c r="BP53" i="1"/>
  <c r="BO53" i="1"/>
  <c r="BN53" i="1"/>
  <c r="BM53" i="1"/>
  <c r="BK53" i="1"/>
  <c r="BJ53" i="1"/>
  <c r="BI53" i="1"/>
  <c r="BH53" i="1"/>
  <c r="BG53" i="1"/>
  <c r="BF53" i="1"/>
  <c r="BC53" i="1"/>
  <c r="BD53" i="1" s="1"/>
  <c r="BB53" i="1"/>
  <c r="BP52" i="1"/>
  <c r="BO52" i="1"/>
  <c r="BN52" i="1"/>
  <c r="BM52" i="1"/>
  <c r="BK52" i="1"/>
  <c r="BJ52" i="1"/>
  <c r="BI52" i="1"/>
  <c r="BH52" i="1"/>
  <c r="BG52" i="1"/>
  <c r="BF52" i="1"/>
  <c r="BD52" i="1"/>
  <c r="BC52" i="1"/>
  <c r="BB52" i="1"/>
  <c r="BP51" i="1"/>
  <c r="BO51" i="1"/>
  <c r="BN51" i="1"/>
  <c r="BM51" i="1"/>
  <c r="BK51" i="1"/>
  <c r="BJ51" i="1"/>
  <c r="BI51" i="1"/>
  <c r="BH51" i="1"/>
  <c r="BG51" i="1"/>
  <c r="BF51" i="1"/>
  <c r="BC51" i="1"/>
  <c r="BB51" i="1"/>
  <c r="BD51" i="1" s="1"/>
  <c r="AZ51" i="1"/>
  <c r="AY51" i="1"/>
  <c r="BP50" i="1"/>
  <c r="BO50" i="1"/>
  <c r="BN50" i="1"/>
  <c r="BM50" i="1"/>
  <c r="BK50" i="1"/>
  <c r="BJ50" i="1"/>
  <c r="BI50" i="1"/>
  <c r="BH50" i="1"/>
  <c r="BG50" i="1"/>
  <c r="BF50" i="1"/>
  <c r="BD50" i="1"/>
  <c r="BC50" i="1"/>
  <c r="BB50" i="1"/>
  <c r="AM50" i="1"/>
  <c r="BP49" i="1"/>
  <c r="BO49" i="1"/>
  <c r="BN49" i="1"/>
  <c r="BM49" i="1"/>
  <c r="BK49" i="1"/>
  <c r="BJ49" i="1"/>
  <c r="BI49" i="1"/>
  <c r="BH49" i="1"/>
  <c r="BG49" i="1"/>
  <c r="BF49" i="1"/>
  <c r="BC49" i="1"/>
  <c r="BB49" i="1"/>
  <c r="BD49" i="1" s="1"/>
  <c r="BP48" i="1"/>
  <c r="BO48" i="1"/>
  <c r="BN48" i="1"/>
  <c r="BM48" i="1"/>
  <c r="BK48" i="1"/>
  <c r="BJ48" i="1"/>
  <c r="BI48" i="1"/>
  <c r="BH48" i="1"/>
  <c r="BG48" i="1"/>
  <c r="BF48" i="1"/>
  <c r="BC48" i="1"/>
  <c r="BD48" i="1" s="1"/>
  <c r="BB48" i="1"/>
  <c r="BP47" i="1"/>
  <c r="BO47" i="1"/>
  <c r="BN47" i="1"/>
  <c r="BM47" i="1"/>
  <c r="BK47" i="1"/>
  <c r="BJ47" i="1"/>
  <c r="BI47" i="1"/>
  <c r="BH47" i="1"/>
  <c r="BG47" i="1"/>
  <c r="BF47" i="1"/>
  <c r="BD47" i="1"/>
  <c r="BC47" i="1"/>
  <c r="BB47" i="1"/>
  <c r="AW47" i="1"/>
  <c r="AR47" i="1"/>
  <c r="BP46" i="1"/>
  <c r="BO46" i="1"/>
  <c r="BN46" i="1"/>
  <c r="BM46" i="1"/>
  <c r="BK46" i="1"/>
  <c r="BJ46" i="1"/>
  <c r="BI46" i="1"/>
  <c r="BH46" i="1"/>
  <c r="BG46" i="1"/>
  <c r="BF46" i="1"/>
  <c r="BC46" i="1"/>
  <c r="BD46" i="1" s="1"/>
  <c r="BB46" i="1"/>
  <c r="BP45" i="1"/>
  <c r="BO45" i="1"/>
  <c r="BN45" i="1"/>
  <c r="BM45" i="1"/>
  <c r="BK45" i="1"/>
  <c r="BJ45" i="1"/>
  <c r="BI45" i="1"/>
  <c r="BH45" i="1"/>
  <c r="BG45" i="1"/>
  <c r="BF45" i="1"/>
  <c r="BD45" i="1"/>
  <c r="BC45" i="1"/>
  <c r="BB45" i="1"/>
  <c r="AZ45" i="1"/>
  <c r="BP44" i="1"/>
  <c r="BO44" i="1"/>
  <c r="BN44" i="1"/>
  <c r="BM44" i="1"/>
  <c r="BK44" i="1"/>
  <c r="BJ44" i="1"/>
  <c r="BI44" i="1"/>
  <c r="BH44" i="1"/>
  <c r="BG44" i="1"/>
  <c r="BF44" i="1"/>
  <c r="BC44" i="1"/>
  <c r="BB44" i="1"/>
  <c r="BD44" i="1" s="1"/>
  <c r="AR44" i="1"/>
  <c r="BP43" i="1"/>
  <c r="BO43" i="1"/>
  <c r="BN43" i="1"/>
  <c r="BM43" i="1"/>
  <c r="BK43" i="1"/>
  <c r="BJ43" i="1"/>
  <c r="BI43" i="1"/>
  <c r="BH43" i="1"/>
  <c r="BG43" i="1"/>
  <c r="BF43" i="1"/>
  <c r="BD43" i="1"/>
  <c r="BC43" i="1"/>
  <c r="BB43" i="1"/>
  <c r="BP42" i="1"/>
  <c r="BO42" i="1"/>
  <c r="BN42" i="1"/>
  <c r="BM42" i="1"/>
  <c r="BK42" i="1"/>
  <c r="BJ42" i="1"/>
  <c r="BI42" i="1"/>
  <c r="BH42" i="1"/>
  <c r="BG42" i="1"/>
  <c r="BF42" i="1"/>
  <c r="BC42" i="1"/>
  <c r="BB42" i="1"/>
  <c r="BD42" i="1" s="1"/>
  <c r="BP41" i="1"/>
  <c r="BO41" i="1"/>
  <c r="BN41" i="1"/>
  <c r="BM41" i="1"/>
  <c r="BK41" i="1"/>
  <c r="BJ41" i="1"/>
  <c r="BI41" i="1"/>
  <c r="BH41" i="1"/>
  <c r="BG41" i="1"/>
  <c r="BF41" i="1"/>
  <c r="BC41" i="1"/>
  <c r="BB41" i="1"/>
  <c r="BD41" i="1" s="1"/>
  <c r="AM41" i="1"/>
  <c r="BP40" i="1"/>
  <c r="BO40" i="1"/>
  <c r="BN40" i="1"/>
  <c r="BN380" i="1" s="1"/>
  <c r="BM40" i="1"/>
  <c r="BK40" i="1"/>
  <c r="BJ40" i="1"/>
  <c r="BI40" i="1"/>
  <c r="BH40" i="1"/>
  <c r="BG40" i="1"/>
  <c r="BF40" i="1"/>
  <c r="BD40" i="1"/>
  <c r="BC40" i="1"/>
  <c r="BB40" i="1"/>
  <c r="BP39" i="1"/>
  <c r="BO39" i="1"/>
  <c r="BN39" i="1"/>
  <c r="BM39" i="1"/>
  <c r="BK39" i="1"/>
  <c r="BJ39" i="1"/>
  <c r="BI39" i="1"/>
  <c r="BH39" i="1"/>
  <c r="BG39" i="1"/>
  <c r="BF39" i="1"/>
  <c r="BC39" i="1"/>
  <c r="BB39" i="1"/>
  <c r="BD39" i="1" s="1"/>
  <c r="BP38" i="1"/>
  <c r="BO38" i="1"/>
  <c r="BO380" i="1" s="1"/>
  <c r="BN38" i="1"/>
  <c r="BM38" i="1"/>
  <c r="BM380" i="1" s="1"/>
  <c r="BK38" i="1"/>
  <c r="BJ38" i="1"/>
  <c r="BI38" i="1"/>
  <c r="BH38" i="1"/>
  <c r="BG38" i="1"/>
  <c r="BF38" i="1"/>
  <c r="BC38" i="1"/>
  <c r="BB38" i="1"/>
  <c r="BD38" i="1" s="1"/>
  <c r="AR38" i="1"/>
  <c r="BP37" i="1"/>
  <c r="BP380" i="1" s="1"/>
  <c r="BK37" i="1"/>
  <c r="BK380" i="1" s="1"/>
  <c r="BJ37" i="1"/>
  <c r="BJ380" i="1" s="1"/>
  <c r="BI37" i="1"/>
  <c r="BI380" i="1" s="1"/>
  <c r="BH37" i="1"/>
  <c r="BH380" i="1" s="1"/>
  <c r="BG37" i="1"/>
  <c r="BG380" i="1" s="1"/>
  <c r="BF37" i="1"/>
  <c r="BF380" i="1" s="1"/>
  <c r="BC37" i="1"/>
  <c r="BC380" i="1" s="1"/>
  <c r="BB37" i="1"/>
  <c r="BB380" i="1" s="1"/>
  <c r="BP36" i="1"/>
  <c r="BK36" i="1"/>
  <c r="BJ36" i="1"/>
  <c r="BI36" i="1"/>
  <c r="BH36" i="1"/>
  <c r="BG36" i="1"/>
  <c r="BF36" i="1"/>
  <c r="BC36" i="1"/>
  <c r="BD36" i="1" s="1"/>
  <c r="BB36" i="1"/>
  <c r="BP35" i="1"/>
  <c r="BK35" i="1"/>
  <c r="BJ35" i="1"/>
  <c r="BI35" i="1"/>
  <c r="BH35" i="1"/>
  <c r="BG35" i="1"/>
  <c r="BF35" i="1"/>
  <c r="BC35" i="1"/>
  <c r="BB35" i="1"/>
  <c r="BD35" i="1" s="1"/>
  <c r="BP34" i="1"/>
  <c r="BO34" i="1"/>
  <c r="BN34" i="1"/>
  <c r="BM34" i="1"/>
  <c r="BK34" i="1"/>
  <c r="BJ34" i="1"/>
  <c r="BI34" i="1"/>
  <c r="BH34" i="1"/>
  <c r="BG34" i="1"/>
  <c r="BF34" i="1"/>
  <c r="BC34" i="1"/>
  <c r="BB34" i="1"/>
  <c r="BD34" i="1" s="1"/>
  <c r="BP33" i="1"/>
  <c r="BO33" i="1"/>
  <c r="BN33" i="1"/>
  <c r="BM33" i="1"/>
  <c r="BK33" i="1"/>
  <c r="BJ33" i="1"/>
  <c r="BI33" i="1"/>
  <c r="BH33" i="1"/>
  <c r="BG33" i="1"/>
  <c r="BF33" i="1"/>
  <c r="BC33" i="1"/>
  <c r="BD33" i="1" s="1"/>
  <c r="BB33" i="1"/>
  <c r="AM33" i="1"/>
  <c r="BP32" i="1"/>
  <c r="BO32" i="1"/>
  <c r="BN32" i="1"/>
  <c r="BM32" i="1"/>
  <c r="BK32" i="1"/>
  <c r="BJ32" i="1"/>
  <c r="BI32" i="1"/>
  <c r="BH32" i="1"/>
  <c r="BG32" i="1"/>
  <c r="BF32" i="1"/>
  <c r="BC32" i="1"/>
  <c r="BB32" i="1"/>
  <c r="BD32" i="1" s="1"/>
  <c r="BP31" i="1"/>
  <c r="BO31" i="1"/>
  <c r="BN31" i="1"/>
  <c r="BM31" i="1"/>
  <c r="BK31" i="1"/>
  <c r="BJ31" i="1"/>
  <c r="BI31" i="1"/>
  <c r="BH31" i="1"/>
  <c r="BG31" i="1"/>
  <c r="BF31" i="1"/>
  <c r="BC31" i="1"/>
  <c r="BB31" i="1"/>
  <c r="BD31" i="1" s="1"/>
  <c r="BP30" i="1"/>
  <c r="BO30" i="1"/>
  <c r="BN30" i="1"/>
  <c r="BM30" i="1"/>
  <c r="BK30" i="1"/>
  <c r="BJ30" i="1"/>
  <c r="BI30" i="1"/>
  <c r="BH30" i="1"/>
  <c r="BG30" i="1"/>
  <c r="BF30" i="1"/>
  <c r="BC30" i="1"/>
  <c r="BD30" i="1" s="1"/>
  <c r="BB30" i="1"/>
  <c r="AR30" i="1"/>
  <c r="BP29" i="1"/>
  <c r="BO29" i="1"/>
  <c r="BN29" i="1"/>
  <c r="BM29" i="1"/>
  <c r="BK29" i="1"/>
  <c r="BJ29" i="1"/>
  <c r="BI29" i="1"/>
  <c r="BH29" i="1"/>
  <c r="BG29" i="1"/>
  <c r="BF29" i="1"/>
  <c r="BC29" i="1"/>
  <c r="BB29" i="1"/>
  <c r="BD29" i="1" s="1"/>
  <c r="AR29" i="1"/>
  <c r="BP28" i="1"/>
  <c r="BO28" i="1"/>
  <c r="BN28" i="1"/>
  <c r="BM28" i="1"/>
  <c r="BK28" i="1"/>
  <c r="BJ28" i="1"/>
  <c r="BI28" i="1"/>
  <c r="BH28" i="1"/>
  <c r="BG28" i="1"/>
  <c r="BF28" i="1"/>
  <c r="BC28" i="1"/>
  <c r="BD28" i="1" s="1"/>
  <c r="BB28" i="1"/>
  <c r="BK27" i="1"/>
  <c r="BJ27" i="1"/>
  <c r="BI27" i="1"/>
  <c r="BH27" i="1"/>
  <c r="BG27" i="1"/>
  <c r="BF27" i="1"/>
  <c r="BD27" i="1"/>
  <c r="BC27" i="1"/>
  <c r="BB27" i="1"/>
  <c r="BP26" i="1"/>
  <c r="BO26" i="1"/>
  <c r="BN26" i="1"/>
  <c r="BM26" i="1"/>
  <c r="BK26" i="1"/>
  <c r="BJ26" i="1"/>
  <c r="BI26" i="1"/>
  <c r="BH26" i="1"/>
  <c r="BG26" i="1"/>
  <c r="BF26" i="1"/>
  <c r="BC26" i="1"/>
  <c r="BB26" i="1"/>
  <c r="BD26" i="1" s="1"/>
  <c r="AW26" i="1"/>
  <c r="BP25" i="1"/>
  <c r="BO25" i="1"/>
  <c r="BN25" i="1"/>
  <c r="BM25" i="1"/>
  <c r="BK25" i="1"/>
  <c r="BJ25" i="1"/>
  <c r="BI25" i="1"/>
  <c r="BH25" i="1"/>
  <c r="BG25" i="1"/>
  <c r="BF25" i="1"/>
  <c r="BD25" i="1"/>
  <c r="BC25" i="1"/>
  <c r="BB25" i="1"/>
  <c r="BP24" i="1"/>
  <c r="BO24" i="1"/>
  <c r="BN24" i="1"/>
  <c r="BM24" i="1"/>
  <c r="BK24" i="1"/>
  <c r="BJ24" i="1"/>
  <c r="BI24" i="1"/>
  <c r="BH24" i="1"/>
  <c r="BG24" i="1"/>
  <c r="BF24" i="1"/>
  <c r="BD24" i="1"/>
  <c r="BC24" i="1"/>
  <c r="BB24" i="1"/>
  <c r="BP23" i="1"/>
  <c r="BO23" i="1"/>
  <c r="BN23" i="1"/>
  <c r="BM23" i="1"/>
  <c r="BK23" i="1"/>
  <c r="BJ23" i="1"/>
  <c r="BI23" i="1"/>
  <c r="BH23" i="1"/>
  <c r="BG23" i="1"/>
  <c r="BF23" i="1"/>
  <c r="BC23" i="1"/>
  <c r="BB23" i="1"/>
  <c r="BD23" i="1" s="1"/>
  <c r="BP22" i="1"/>
  <c r="BO22" i="1"/>
  <c r="BN22" i="1"/>
  <c r="BM22" i="1"/>
  <c r="BK22" i="1"/>
  <c r="BJ22" i="1"/>
  <c r="BI22" i="1"/>
  <c r="BH22" i="1"/>
  <c r="BG22" i="1"/>
  <c r="BF22" i="1"/>
  <c r="BD22" i="1"/>
  <c r="BC22" i="1"/>
  <c r="BB22" i="1"/>
  <c r="BP21" i="1"/>
  <c r="BO21" i="1"/>
  <c r="BN21" i="1"/>
  <c r="BM21" i="1"/>
  <c r="BK21" i="1"/>
  <c r="BJ21" i="1"/>
  <c r="BI21" i="1"/>
  <c r="BH21" i="1"/>
  <c r="BG21" i="1"/>
  <c r="BF21" i="1"/>
  <c r="BC21" i="1"/>
  <c r="BD21" i="1" s="1"/>
  <c r="BB21" i="1"/>
  <c r="AR21" i="1"/>
  <c r="BP20" i="1"/>
  <c r="BO20" i="1"/>
  <c r="BN20" i="1"/>
  <c r="BM20" i="1"/>
  <c r="BK20" i="1"/>
  <c r="BJ20" i="1"/>
  <c r="BI20" i="1"/>
  <c r="BH20" i="1"/>
  <c r="BG20" i="1"/>
  <c r="BF20" i="1"/>
  <c r="BC20" i="1"/>
  <c r="BB20" i="1"/>
  <c r="BD20" i="1" s="1"/>
  <c r="BP19" i="1"/>
  <c r="BO19" i="1"/>
  <c r="BN19" i="1"/>
  <c r="BM19" i="1"/>
  <c r="BK19" i="1"/>
  <c r="BJ19" i="1"/>
  <c r="BI19" i="1"/>
  <c r="BH19" i="1"/>
  <c r="BG19" i="1"/>
  <c r="BF19" i="1"/>
  <c r="BC19" i="1"/>
  <c r="BD19" i="1" s="1"/>
  <c r="BB19" i="1"/>
  <c r="AR19" i="1"/>
  <c r="BP18" i="1"/>
  <c r="BO18" i="1"/>
  <c r="BN18" i="1"/>
  <c r="BM18" i="1"/>
  <c r="BK18" i="1"/>
  <c r="BJ18" i="1"/>
  <c r="BI18" i="1"/>
  <c r="BH18" i="1"/>
  <c r="BG18" i="1"/>
  <c r="BF18" i="1"/>
  <c r="BD18" i="1"/>
  <c r="BC18" i="1"/>
  <c r="BB18" i="1"/>
  <c r="BP17" i="1"/>
  <c r="BO17" i="1"/>
  <c r="BN17" i="1"/>
  <c r="BM17" i="1"/>
  <c r="BK17" i="1"/>
  <c r="BJ17" i="1"/>
  <c r="BI17" i="1"/>
  <c r="BH17" i="1"/>
  <c r="BG17" i="1"/>
  <c r="BF17" i="1"/>
  <c r="BC17" i="1"/>
  <c r="BB17" i="1"/>
  <c r="BD17" i="1" s="1"/>
  <c r="BP16" i="1"/>
  <c r="BO16" i="1"/>
  <c r="BN16" i="1"/>
  <c r="BM16" i="1"/>
  <c r="BK16" i="1"/>
  <c r="BJ16" i="1"/>
  <c r="BI16" i="1"/>
  <c r="BH16" i="1"/>
  <c r="BG16" i="1"/>
  <c r="BF16" i="1"/>
  <c r="BC16" i="1"/>
  <c r="BD16" i="1" s="1"/>
  <c r="BB16" i="1"/>
  <c r="AR16" i="1"/>
  <c r="BP15" i="1"/>
  <c r="BO15" i="1"/>
  <c r="BN15" i="1"/>
  <c r="BM15" i="1"/>
  <c r="BK15" i="1"/>
  <c r="BJ15" i="1"/>
  <c r="BI15" i="1"/>
  <c r="BH15" i="1"/>
  <c r="BG15" i="1"/>
  <c r="BF15" i="1"/>
  <c r="BD15" i="1"/>
  <c r="BC15" i="1"/>
  <c r="BB15" i="1"/>
  <c r="BP14" i="1"/>
  <c r="BO14" i="1"/>
  <c r="BN14" i="1"/>
  <c r="BM14" i="1"/>
  <c r="BK14" i="1"/>
  <c r="BJ14" i="1"/>
  <c r="BI14" i="1"/>
  <c r="BH14" i="1"/>
  <c r="BG14" i="1"/>
  <c r="BF14" i="1"/>
  <c r="BC14" i="1"/>
  <c r="BB14" i="1"/>
  <c r="BD14" i="1" s="1"/>
  <c r="AY14" i="1"/>
  <c r="AR14" i="1"/>
  <c r="BP13" i="1"/>
  <c r="BO13" i="1"/>
  <c r="BN13" i="1"/>
  <c r="BM13" i="1"/>
  <c r="BK13" i="1"/>
  <c r="BJ13" i="1"/>
  <c r="BI13" i="1"/>
  <c r="BH13" i="1"/>
  <c r="BG13" i="1"/>
  <c r="BF13" i="1"/>
  <c r="BC13" i="1"/>
  <c r="BB13" i="1"/>
  <c r="BD13" i="1" s="1"/>
  <c r="AR13" i="1"/>
  <c r="BP12" i="1"/>
  <c r="BO12" i="1"/>
  <c r="BN12" i="1"/>
  <c r="BM12" i="1"/>
  <c r="BK12" i="1"/>
  <c r="BJ12" i="1"/>
  <c r="BI12" i="1"/>
  <c r="BH12" i="1"/>
  <c r="BG12" i="1"/>
  <c r="BF12" i="1"/>
  <c r="BC12" i="1"/>
  <c r="BD12" i="1" s="1"/>
  <c r="BB12" i="1"/>
  <c r="BP11" i="1"/>
  <c r="BO11" i="1"/>
  <c r="BN11" i="1"/>
  <c r="BM11" i="1"/>
  <c r="BK11" i="1"/>
  <c r="BJ11" i="1"/>
  <c r="BI11" i="1"/>
  <c r="BH11" i="1"/>
  <c r="BG11" i="1"/>
  <c r="BF11" i="1"/>
  <c r="BC11" i="1"/>
  <c r="BD11" i="1" s="1"/>
  <c r="BB11" i="1"/>
  <c r="BP10" i="1"/>
  <c r="BO10" i="1"/>
  <c r="BN10" i="1"/>
  <c r="BM10" i="1"/>
  <c r="BK10" i="1"/>
  <c r="BJ10" i="1"/>
  <c r="BI10" i="1"/>
  <c r="BH10" i="1"/>
  <c r="BG10" i="1"/>
  <c r="BF10" i="1"/>
  <c r="BC10" i="1"/>
  <c r="BB10" i="1"/>
  <c r="BD10" i="1" s="1"/>
  <c r="BP9" i="1"/>
  <c r="BO9" i="1"/>
  <c r="BN9" i="1"/>
  <c r="BM9" i="1"/>
  <c r="BK9" i="1"/>
  <c r="BJ9" i="1"/>
  <c r="BI9" i="1"/>
  <c r="BH9" i="1"/>
  <c r="BG9" i="1"/>
  <c r="BF9" i="1"/>
  <c r="BC9" i="1"/>
  <c r="BB9" i="1"/>
  <c r="BD9" i="1" s="1"/>
  <c r="BP8" i="1"/>
  <c r="BK8" i="1"/>
  <c r="BJ8" i="1"/>
  <c r="BI8" i="1"/>
  <c r="BH8" i="1"/>
  <c r="BG8" i="1"/>
  <c r="BF8" i="1"/>
  <c r="BD8" i="1"/>
  <c r="BC8" i="1"/>
  <c r="BB8" i="1"/>
  <c r="BP7" i="1"/>
  <c r="BO7" i="1"/>
  <c r="BN7" i="1"/>
  <c r="BM7" i="1"/>
  <c r="BK7" i="1"/>
  <c r="BJ7" i="1"/>
  <c r="BI7" i="1"/>
  <c r="BH7" i="1"/>
  <c r="BG7" i="1"/>
  <c r="BF7" i="1"/>
  <c r="BD7" i="1"/>
  <c r="BC7" i="1"/>
  <c r="BB7" i="1"/>
  <c r="BP6" i="1"/>
  <c r="BO6" i="1"/>
  <c r="BN6" i="1"/>
  <c r="BM6" i="1"/>
  <c r="BK6" i="1"/>
  <c r="BJ6" i="1"/>
  <c r="BI6" i="1"/>
  <c r="BH6" i="1"/>
  <c r="BG6" i="1"/>
  <c r="BF6" i="1"/>
  <c r="BC6" i="1"/>
  <c r="BB6" i="1"/>
  <c r="BD6" i="1" s="1"/>
  <c r="BP5" i="1"/>
  <c r="BO5" i="1"/>
  <c r="BN5" i="1"/>
  <c r="BM5" i="1"/>
  <c r="BK5" i="1"/>
  <c r="BJ5" i="1"/>
  <c r="BI5" i="1"/>
  <c r="BH5" i="1"/>
  <c r="BG5" i="1"/>
  <c r="BF5" i="1"/>
  <c r="BC5" i="1"/>
  <c r="BD5" i="1" s="1"/>
  <c r="BB5" i="1"/>
  <c r="BP4" i="1"/>
  <c r="BO4" i="1"/>
  <c r="BN4" i="1"/>
  <c r="BM4" i="1"/>
  <c r="BK4" i="1"/>
  <c r="BF4" i="1"/>
  <c r="BD4" i="1"/>
  <c r="BC4" i="1"/>
  <c r="BB4" i="1"/>
  <c r="BP3" i="1"/>
  <c r="BO3" i="1"/>
  <c r="BN3" i="1"/>
  <c r="BM3" i="1"/>
  <c r="BM382" i="1" s="1"/>
  <c r="BK3" i="1"/>
  <c r="BJ3" i="1"/>
  <c r="BI3" i="1"/>
  <c r="BH3" i="1"/>
  <c r="BG3" i="1"/>
  <c r="BF3" i="1"/>
  <c r="BF382" i="1" s="1"/>
  <c r="BD3" i="1"/>
  <c r="BC3" i="1"/>
  <c r="BB3" i="1"/>
  <c r="BD37" i="1" l="1"/>
  <c r="BD380" i="1" s="1"/>
</calcChain>
</file>

<file path=xl/sharedStrings.xml><?xml version="1.0" encoding="utf-8"?>
<sst xmlns="http://schemas.openxmlformats.org/spreadsheetml/2006/main" count="2358" uniqueCount="866">
  <si>
    <t>INFORMACIÓN BÁSICA</t>
  </si>
  <si>
    <t>FECHAS</t>
  </si>
  <si>
    <t>SUSPENSIÓN PROCEDIMIENTO</t>
  </si>
  <si>
    <t>SUSPENSIÓN VISTA DE CAUSA</t>
  </si>
  <si>
    <t>SUSPENSIÓN ACUERDO</t>
  </si>
  <si>
    <t>MULTAS (EN UTM)</t>
  </si>
  <si>
    <t>DURACIÓN (DÍAS)</t>
  </si>
  <si>
    <t>CAUSAS TERMINADAS EN SENTENCIA, CON AUTO DE PRUEBA</t>
  </si>
  <si>
    <t>CAUSAS TERMINADAS EN SENTENCIA, SIN AUTO DE PRUEBA</t>
  </si>
  <si>
    <t>ROL TDLC</t>
  </si>
  <si>
    <t>CARATULA</t>
  </si>
  <si>
    <t>INICIADA EN COMISIONES</t>
  </si>
  <si>
    <t>ACUMULADA</t>
  </si>
  <si>
    <t>N° CAUSA A QUE SE ACUMULÓ</t>
  </si>
  <si>
    <t>REQUERIMIENTO</t>
  </si>
  <si>
    <t>FNE PARTE</t>
  </si>
  <si>
    <t>INFORME FNE</t>
  </si>
  <si>
    <t>PRUEBA</t>
  </si>
  <si>
    <t>N° AUD. PROBATORIAS</t>
  </si>
  <si>
    <t>N° AUD. CONCILIACIÓN</t>
  </si>
  <si>
    <t>CONCILIACIÓN</t>
  </si>
  <si>
    <t>DESISTIMIENTO</t>
  </si>
  <si>
    <t>INADMISIBLE</t>
  </si>
  <si>
    <t>ARCHIVO</t>
  </si>
  <si>
    <t>FIN MEDIDA</t>
  </si>
  <si>
    <t>FALLO</t>
  </si>
  <si>
    <t>N° SENTENCIA</t>
  </si>
  <si>
    <t>CONTENIDO FALLO</t>
  </si>
  <si>
    <t>CONDUCTA</t>
  </si>
  <si>
    <t>MERCADO</t>
  </si>
  <si>
    <t>COSTAS</t>
  </si>
  <si>
    <t>RECLAMADO</t>
  </si>
  <si>
    <t>SENT. SUPREMA</t>
  </si>
  <si>
    <t>INGRESO</t>
  </si>
  <si>
    <t>NOTIFICACIÓN</t>
  </si>
  <si>
    <t>NOTIF. PRUEBA</t>
  </si>
  <si>
    <t>AUTOS EN REL.</t>
  </si>
  <si>
    <t>VISTA</t>
  </si>
  <si>
    <t>FIN TDLC</t>
  </si>
  <si>
    <t>RECLAMACIÓN SUPREMA</t>
  </si>
  <si>
    <t>SUSP. PROCED.</t>
  </si>
  <si>
    <t>INICIO SUSP.</t>
  </si>
  <si>
    <t>FIN SUSP.</t>
  </si>
  <si>
    <t>N° DÍAS</t>
  </si>
  <si>
    <t>SUSP. VISTA</t>
  </si>
  <si>
    <t>PRIMERA FECHA</t>
  </si>
  <si>
    <t>FECHA FINAL</t>
  </si>
  <si>
    <t>SUSP. ACUERDO</t>
  </si>
  <si>
    <t>MULTA TDLC</t>
  </si>
  <si>
    <t>MULTA FINAL</t>
  </si>
  <si>
    <t>TDLC</t>
  </si>
  <si>
    <t>SUPREMA</t>
  </si>
  <si>
    <t>TOTAL</t>
  </si>
  <si>
    <t>Días entre el ingreso de la causa al Tribunal y la notificación a las partes</t>
  </si>
  <si>
    <t>Días entre la notificación a las partes y la dictación del auto de prueba</t>
  </si>
  <si>
    <t>Días entre la dictación del auto de prueba y el decreto que ordena traer los autos en relación</t>
  </si>
  <si>
    <t>Días entre el decreto que ordena traer los autos en relación y la vista de la causa</t>
  </si>
  <si>
    <t>Días entre la vista de la causa y la dictación de la sentencia</t>
  </si>
  <si>
    <t>INGRESO - FALLO</t>
  </si>
  <si>
    <t>Días entre la notificación a las partes y la vista de la causa</t>
  </si>
  <si>
    <t>C 04-04</t>
  </si>
  <si>
    <t>INVESTIGACION DE OFICIO DEL MERCADO DE LAS CADENAS DE SUPER O HIPERMERCADOS</t>
  </si>
  <si>
    <t>Abuso de Posición Dominante</t>
  </si>
  <si>
    <t>Retail</t>
  </si>
  <si>
    <t>C 01-04</t>
  </si>
  <si>
    <t>REQ.FNE Y R.RECL..DE SOPROLE Y LONCOLECHE CONTRA D.1/96 DE LA C.P. IX REGION.</t>
  </si>
  <si>
    <t>ABSOLUTORIO</t>
  </si>
  <si>
    <t>Colusión</t>
  </si>
  <si>
    <t>Alimentos y Bebidas</t>
  </si>
  <si>
    <t>-</t>
  </si>
  <si>
    <t>C 03-04</t>
  </si>
  <si>
    <t>CONSULTA DE AGIP A.G. SOBRE CONDUCTA DE SUPERMERCADOS LIDER EN PERJUICIO DE PROVEEDOR Y CONSUMIDORES EN GENERAL</t>
  </si>
  <si>
    <t>CONDENATORIO</t>
  </si>
  <si>
    <t>CONFIRMA</t>
  </si>
  <si>
    <t>C 05-04</t>
  </si>
  <si>
    <t>ACHIACC C/IATA Y LINEAS AEREAS</t>
  </si>
  <si>
    <t>Transporte</t>
  </si>
  <si>
    <t>C 02-04</t>
  </si>
  <si>
    <t>REQ.FNE Y DENUNCIA DE LA ASOC.NAC.FUTBOL PROFESIONAL C/VTR CABLE EXPRESS Y METROPOLIS INTERCOM S.A.</t>
  </si>
  <si>
    <t>Telecomunicaciones</t>
  </si>
  <si>
    <t>C 06-04</t>
  </si>
  <si>
    <t>MIGUEL ESPINOZA PARADA C/EDITORIAL SANTILLANA S.A.</t>
  </si>
  <si>
    <t>Editorial</t>
  </si>
  <si>
    <t>C 07-04</t>
  </si>
  <si>
    <t>SOLICITUD DE LA FNE DE MODIFICACION DE NORMAS SOBRE EXENCION DE TRIBUTOS DE EMPRESAS SANITARIAS</t>
  </si>
  <si>
    <t>NC 03-04</t>
  </si>
  <si>
    <t>C 08-04</t>
  </si>
  <si>
    <t>AVOC. EN DENUNCIA DE FEDELECHE POR REBAJA DE PRECIOS DE COMPRA DE LECHE FRESCA</t>
  </si>
  <si>
    <t>C 09-04</t>
  </si>
  <si>
    <t>CONADECUS C/ ASOC.BANCOS E INSTITUCIONES FINANCIERAS DE CHILE A.G.</t>
  </si>
  <si>
    <t>Financiero</t>
  </si>
  <si>
    <t>C 10-04</t>
  </si>
  <si>
    <t>REQ.FNE C/EMPRESAS DISTRIBUIDORAS DE COMBUSTIBLES LIQUIDOS</t>
  </si>
  <si>
    <t>Combustibles</t>
  </si>
  <si>
    <t>C 11-04</t>
  </si>
  <si>
    <t>PHILIP MORRIS (CHILE) C/ CHILETABACOS</t>
  </si>
  <si>
    <t>Tabaco</t>
  </si>
  <si>
    <t>C 12-04</t>
  </si>
  <si>
    <t>DENUNCIA DE ASOEX Y REQUERIMIENTO DEL FISCAL NACIONAL ECONOMICO CONTRA ULTRAMAR Y OTROS</t>
  </si>
  <si>
    <t>Portuario</t>
  </si>
  <si>
    <t>REVOCA</t>
  </si>
  <si>
    <t>C 43-04</t>
  </si>
  <si>
    <t>SMARTCOM S.A. C/TELEFONICA S.A. DE ESPAÑA Y OTROS</t>
  </si>
  <si>
    <t>NC 01-04</t>
  </si>
  <si>
    <t>C 13-04</t>
  </si>
  <si>
    <t>REQUERIMIENTO DE LA FISCALIA NACIONAL ECONOMICA,CONTRA SOCIEDAD PUNTA DE LOBOS S.A.</t>
  </si>
  <si>
    <t>C 14-04</t>
  </si>
  <si>
    <t>CHILESAT S.A.C/CTC MUNDO</t>
  </si>
  <si>
    <t>C 15-04</t>
  </si>
  <si>
    <t>CMET C/COMPAÑIAS ELECTRICAS "ENERSIS"</t>
  </si>
  <si>
    <t>Eléctrico</t>
  </si>
  <si>
    <t>C 16-04</t>
  </si>
  <si>
    <t>AVOC.R.RECL. DE TRANSBANK C/D.1270 DE LA CPC Y REQ.FNE</t>
  </si>
  <si>
    <t>C 17-04</t>
  </si>
  <si>
    <t>DISTRIBUIDORA MOLINO S.A. C/DISTRIBUIDORA DE PUBLICACIONES ALFA S.A.</t>
  </si>
  <si>
    <t>C 18-04</t>
  </si>
  <si>
    <t>SOLICITUD SOC.RAFALOWSKI Y TEITELMANN LTDA. SOBRE COMERCIALIZACION "CHEVRON"</t>
  </si>
  <si>
    <t>C 19-04</t>
  </si>
  <si>
    <t>CONSULTA SOBRE FUSION DE METROPOLIS INTERCOM Y VTR S.A.</t>
  </si>
  <si>
    <t>NC 02-04</t>
  </si>
  <si>
    <t>C 20-04</t>
  </si>
  <si>
    <t>REPSOL YPF C/ENAP</t>
  </si>
  <si>
    <t>C 21-04</t>
  </si>
  <si>
    <t>NAIN ROSTION ALLEL Y OTROS/I.MUNICIPALIDAD DE SANTIAGO</t>
  </si>
  <si>
    <t>Actos de Autoridad</t>
  </si>
  <si>
    <t>Concesiones</t>
  </si>
  <si>
    <t>C 22-04</t>
  </si>
  <si>
    <t>ECOSIDER S.A. C/ I.MUNICIPALIDADES DE SANTA CRUZ Y LO BARNECHEA</t>
  </si>
  <si>
    <t>Residuos</t>
  </si>
  <si>
    <t>C 23-04</t>
  </si>
  <si>
    <t>AVOC.R.RECL. DE UIP CHILE LTDA., ANDES FILMS S.A. Y CHILE FILMS C/D.1277 DE LA CPC</t>
  </si>
  <si>
    <t>Entretenimiento</t>
  </si>
  <si>
    <t>C 24-04</t>
  </si>
  <si>
    <t>AVOC.R.RECL.MEGAMERCADOS LIDER DE LA SERENA C/D.6 DE LA C.P.IV REGION</t>
  </si>
  <si>
    <t>Competencia Desleal</t>
  </si>
  <si>
    <t>C 25-04</t>
  </si>
  <si>
    <t>LABORATORIO LAFI C/LABORATORIO NOVARTIS DE CHILE S.A.</t>
  </si>
  <si>
    <t>Farmacéutico</t>
  </si>
  <si>
    <t>C 26-04</t>
  </si>
  <si>
    <t>AVOC.R.RECL.DE AGIP A.G.C/D.1283 DE LA CPC</t>
  </si>
  <si>
    <t>C 27-04</t>
  </si>
  <si>
    <t>AVOC.R.RECL.DE COESAM S.A.C/D.1284 DE LA CPC</t>
  </si>
  <si>
    <t>C 28-04</t>
  </si>
  <si>
    <t>IMPORTADORA Y COMERCIALIZADORA PEAK LTDA. C/DANIEL ALFREDO HOFMANN FURTH  "ELAN"</t>
  </si>
  <si>
    <t>Artículos Deportivos</t>
  </si>
  <si>
    <t>C 29-04</t>
  </si>
  <si>
    <t>JORGE MIDDLETON HOCHHAUSLER Y OTROS C/MINISTERIO DE TRANSPORTES Y TELECOMUNICACIONES</t>
  </si>
  <si>
    <t>C 30-04</t>
  </si>
  <si>
    <t>CONSULTA EMPRESA ELECTRICA DEL NORTE GRANDE (EDELNOR) SOBRE REVISION DEL DICTAMEN N°1173 DE LA CPC</t>
  </si>
  <si>
    <t>C 31-04</t>
  </si>
  <si>
    <t>FRANCISCO SANCHEZ MERELLO Y OTROS CONTRA LA I.MUNICIPALIDAD DE SANTIAGO</t>
  </si>
  <si>
    <t>C 32-04</t>
  </si>
  <si>
    <t>PRESENTACION DE LA I. MUNICIPALIDAD DE PUENTE ALTO QUE SOMETE A CONSIDERACION BASES DE LICITACION DE RESIDUOS SOLIDOS</t>
  </si>
  <si>
    <t>C 33-04</t>
  </si>
  <si>
    <t>PRESENTACION DE LAN CHILE S.A. Y LAN EXPRESS SOBRE APROBACION DE MODIFICACIONES AL PLAN DE AUTORREGULACION TARIFARIA</t>
  </si>
  <si>
    <t>C 34-04</t>
  </si>
  <si>
    <t>R.RECL.ASOC.CHILENA DE SEGURIDAD Y DEL INSTITUTO DE SEGURIDAD DEL TRABAJO C/D.1288 DE LA CPC</t>
  </si>
  <si>
    <t>Previsión Social</t>
  </si>
  <si>
    <t>C 35-04</t>
  </si>
  <si>
    <t>HECTOR SOTOMAYOR INOSTROZA C/ENTEL PCS</t>
  </si>
  <si>
    <t>C 36-04</t>
  </si>
  <si>
    <t>TELMEX CHILE C/CTC Y OTROS</t>
  </si>
  <si>
    <t>C 37-04</t>
  </si>
  <si>
    <t>REVISIONES SANTIAGO C/MTT</t>
  </si>
  <si>
    <t>C 38-04</t>
  </si>
  <si>
    <t>CRISTIAN HEERWAGEN GUZMAN C/METROPOLIS INTERCOM S.A.</t>
  </si>
  <si>
    <t>C 39-04</t>
  </si>
  <si>
    <t>CHILESAT C/TELEFONICA MOVILES S.A. Y OTROS</t>
  </si>
  <si>
    <t>C 40-04</t>
  </si>
  <si>
    <t>GUILLERMO ARAYA URQUIETA Y OTRO C/EMPRESA DE TRANSPORTE DE PASAJEROS SERENA MAR LTDA.</t>
  </si>
  <si>
    <t>Precios Predatorios</t>
  </si>
  <si>
    <t>C 41-04</t>
  </si>
  <si>
    <t>LABORATORIO KNOP LTDA. C/FARMACIAS AHUMADA S.A. Y OTRO</t>
  </si>
  <si>
    <t>C 42-04</t>
  </si>
  <si>
    <t>DEMANDA DE PRODUCCION QUIMICA Y ELECTRONICA QUIMEL S.A.CONTRA JAMES HARDIE FIBROCEMENTOS LTDA.</t>
  </si>
  <si>
    <t>Materiales de construcción</t>
  </si>
  <si>
    <t>C 44-04</t>
  </si>
  <si>
    <t>LABORATORIO LAFI LTDA. C/LABORATORIOS PFIZER CHILE LTDA.</t>
  </si>
  <si>
    <t>C 45-04</t>
  </si>
  <si>
    <t>DEMANDA DE DEMARCO S.A.Y REQUERIMIENTO DEL FISCAL NACIONAL ECONOMICO CONTRA COINCA S.A. Y OTROS</t>
  </si>
  <si>
    <t>C 46-04</t>
  </si>
  <si>
    <t>MARCIAL URBINA AMPUERO C/SEREMI DE TRANSPORTES DE LA XII REGION</t>
  </si>
  <si>
    <t>C 47-04</t>
  </si>
  <si>
    <t>NESTLE CHILE S.A. C/MASTERFOODS CHILE LTDA.</t>
  </si>
  <si>
    <t>C 48-04</t>
  </si>
  <si>
    <t>INTERGAS S.A. C/INNERGY SOLUCIONES ENERGETICAS S.A.</t>
  </si>
  <si>
    <t>C 50-04</t>
  </si>
  <si>
    <t>REQ.FNE C/ TV CABLE LONCOMILLA,HOLDING DE TELEVISION S.A. Y CMET</t>
  </si>
  <si>
    <t>C 49-04</t>
  </si>
  <si>
    <t>HERNALDO SALDIVIA PEREZ C/TELCOY</t>
  </si>
  <si>
    <t>C 51-04</t>
  </si>
  <si>
    <t>ASOC.GREMIAL DE COMERCIO Y TURISMO DE PATRONATO,RECOLETA C/I.MUNICIPALIDAD DE RECOLETA</t>
  </si>
  <si>
    <t>C 52-04</t>
  </si>
  <si>
    <t>R.RECL.ASIMCO C/D.1292 DE LA CPC</t>
  </si>
  <si>
    <t>Incumplimiento de Resolución</t>
  </si>
  <si>
    <t>C 53-04</t>
  </si>
  <si>
    <t>SOLICITUD DE MEDIDA PREJUDICIAL PRECAUTORIA DE SUPERMERCADOS UNIMARC S.A. (NESTLE S.A.)</t>
  </si>
  <si>
    <t>C 54-04</t>
  </si>
  <si>
    <t>DEMANDA DE ENTEL TELEFONIA LOCAL S.A.C/SUBSECRETARIA DE TELECOMUNICACIONES</t>
  </si>
  <si>
    <t>C 55-04</t>
  </si>
  <si>
    <t>REQUERIMIENTO DEL SR.FISCAL NACIONAL ECONOMICO EN CONTRA DE RENDIC HNOS. S.A.</t>
  </si>
  <si>
    <t>C 56-04</t>
  </si>
  <si>
    <t>DAKOTA S.A.C/COMERCIAL Y DISTRIBUIDORA P y P LTDA., Y OTROS</t>
  </si>
  <si>
    <t>Ropa y calzado</t>
  </si>
  <si>
    <t>C 57-04</t>
  </si>
  <si>
    <t>SUPERMERCADOS UNIMARC S.A. C/NESTLE CHILE S.A.</t>
  </si>
  <si>
    <t>C 58-04</t>
  </si>
  <si>
    <t>EL GOLFO COMERCIAL S.A. C/CAPUY S.A.</t>
  </si>
  <si>
    <t>Barreras a la Entrada</t>
  </si>
  <si>
    <t>C 59-05</t>
  </si>
  <si>
    <t>REQUERIMIENTO DEL SR.FISCAL NACIONAL ECONOMICO CONTRA SOCIEDAD DESARROLLOS EDUCACIONALES S.A.</t>
  </si>
  <si>
    <t>Educación</t>
  </si>
  <si>
    <t>C 60-05</t>
  </si>
  <si>
    <t>DEMANDA DE VOISSNET S.A.Y REQUERIMIENTO DE LA FISCALIA NACIONAL ECONOMICA CONTRA CTC</t>
  </si>
  <si>
    <t>C 61-05</t>
  </si>
  <si>
    <t>DEMANDA DE SCIENTIFIC GAMES LATINO AMERICA S.A. CONTRA POLLA CHILENA</t>
  </si>
  <si>
    <t>Juegos de Azar</t>
  </si>
  <si>
    <t>C 62-05</t>
  </si>
  <si>
    <t>ELECTRONICA SUDAMERICANA LTDA.C/IMPORTADORA ROURKE Y KUSCEVIC S.A.</t>
  </si>
  <si>
    <t>Electrónica</t>
  </si>
  <si>
    <t>C 63-05</t>
  </si>
  <si>
    <t>REQUERIMIENTO DEL FISCAL NACIONAL ECONOMICO,EN CONTRA DE ABBOTT LABORATORIES DE CHILE LTDA. Y OTROS</t>
  </si>
  <si>
    <t>C 64-05</t>
  </si>
  <si>
    <t>DEMANDA DE ASOEX CONTRA ULTRAMAR Y SAAM</t>
  </si>
  <si>
    <t>C 65-05</t>
  </si>
  <si>
    <t>REQUERIMIENTO DEL FISCAL NACIONAL ECONOMICO EN CONTRA DE LA CAMARA DE COMERCIO DE SANTIAGO A.G.</t>
  </si>
  <si>
    <t>C 67-05</t>
  </si>
  <si>
    <t>DEMANDA DE AFFI CONTRA NOVASALUD.COM Y OTROS</t>
  </si>
  <si>
    <t>C 66-05</t>
  </si>
  <si>
    <t>DEMANDA DE AES GENER S.A. Y NORGENER S.A. CONTRA ELECTROANDINA S.A.</t>
  </si>
  <si>
    <t>C 68-05</t>
  </si>
  <si>
    <t>REQUERIMIENTO DEL FISCAL NACIONAL ECONOMICO EN CONTRA DE LA I.MUNICIPALIDAD DE SAN BERNARDO Y OTROS</t>
  </si>
  <si>
    <t>C 69-05</t>
  </si>
  <si>
    <t>REQUERIMIENTO DEL FISCAL NACIONAL ECONOMICO CONTRA ULTRAMAR Y OTROS</t>
  </si>
  <si>
    <t>C 70-05</t>
  </si>
  <si>
    <t>DEMANDA DE SKY SERVICE S.A. EN CONTRA DEL MTT Y OTROS</t>
  </si>
  <si>
    <t>C 89-06</t>
  </si>
  <si>
    <t>AVOCACION EN RECURSO DE RECLAMACION DE LA EMPRESA PORTUARIA ANDES SAN ANTONIO CONTRA EL DICTAMEN N° 1274 DE LA CPC</t>
  </si>
  <si>
    <t>C 71-05</t>
  </si>
  <si>
    <t>DEMANDA DEL INSTITUTO PROFESIONAL DE CHILE CONTRA EL COLEGIO DE KINESIOLOGOS DE CHILE A.G.</t>
  </si>
  <si>
    <t>Salud</t>
  </si>
  <si>
    <t>C 72-05</t>
  </si>
  <si>
    <t>DEMANDA DE ENASA S.A.CONTRA LA I.MUNICIPALIDAD DE CAUQUENES</t>
  </si>
  <si>
    <t>C 73-05</t>
  </si>
  <si>
    <t>DEMANDA DE FUNDACION CHILE CIUDADANO Y OTROS CONTRA CAR S.A.</t>
  </si>
  <si>
    <t>C 74-05</t>
  </si>
  <si>
    <t>REQUERIMIENTO DEL FISCAL NACIONAL ECONOMICO CONTRA AIR LIQUIDE CHILE S.A. Y OTROS</t>
  </si>
  <si>
    <t>C 76-05</t>
  </si>
  <si>
    <t>DEMANDA DE FUNDACION CHILE CIUDADANO Y OTRO CONTRA CAR S.A.</t>
  </si>
  <si>
    <t>C 75-05</t>
  </si>
  <si>
    <t>REQUERIMIENTO DE LA FISCALIA NACIONAL ECONOMICA CONTRA CTC</t>
  </si>
  <si>
    <t>C 77-05</t>
  </si>
  <si>
    <t>REQUERIMIENTO DE LA FNE CONTRA ISAPRE ING S.A. Y OTROS</t>
  </si>
  <si>
    <t>C 78-05</t>
  </si>
  <si>
    <t>DEMANDA DE RECALCINE S.A.CONTRA NOVARTIS CHILE S.A.</t>
  </si>
  <si>
    <t>C 79-05</t>
  </si>
  <si>
    <t>DEMANDA DE CONSTRUCTORA E INMOBILIARIA INDEPENDENCIA LTDA.CONTRA AGUAS NUEVO SUR MAULE S.A. Y OTROS</t>
  </si>
  <si>
    <t>Obras Sanitarias</t>
  </si>
  <si>
    <t>C 80-05</t>
  </si>
  <si>
    <t>DEMANDA DE EVEREADY CONTRA ARAUCARIA</t>
  </si>
  <si>
    <t>Otros</t>
  </si>
  <si>
    <t>C 81-05</t>
  </si>
  <si>
    <t>DEMANDA DE HUMANITAS ASESORIAS S.A.CONTRA DON JOSE SOLER LERTORA</t>
  </si>
  <si>
    <t>C 82-05</t>
  </si>
  <si>
    <t>DEMANDA DE ROCHET S.A.CONTRA MATTEL CHILE S.A.Y HASBRO CHILE LTDA.</t>
  </si>
  <si>
    <t>Juguetes</t>
  </si>
  <si>
    <t>C 83-05</t>
  </si>
  <si>
    <t>DEMANDA DE ROCHET S.A.CONTRA HASBRO CHILE LTDA.</t>
  </si>
  <si>
    <t>C 84-05</t>
  </si>
  <si>
    <t>REQUERIMIENTO DE LA FNE CONTRA INTEGRAMEDICA S.A.</t>
  </si>
  <si>
    <t>C 85-06</t>
  </si>
  <si>
    <t>DEMANDA DE MOTORRAD LTDA.CONTRA CLASSIC MOTOS LTDA.</t>
  </si>
  <si>
    <t>Vehículos Motorizados</t>
  </si>
  <si>
    <t>C 86-06</t>
  </si>
  <si>
    <t>DEMANDA DE DELFOS LTDA.Y REQUERIMIENTO DE LA FNE CONTRA SCL Y OTROS</t>
  </si>
  <si>
    <t>C 87-06</t>
  </si>
  <si>
    <t>DEMANDA DE LABBE, HAUPT Y CIA. LTDA.CONTRA SHELL CHILE</t>
  </si>
  <si>
    <t>C 88-06</t>
  </si>
  <si>
    <t>DEMANDA DE ELABAL LTDA. Y CIA.DE INVERSIONES VILCA LTDA.CONTRA CONOPCO INC.Y UNILEVER BESTFOODS CHILE S.A.</t>
  </si>
  <si>
    <t>C 90-06</t>
  </si>
  <si>
    <t>DEMANDA DE RICARDO RODRIGUEZ Y CIA.LTDA.CONTRA EPSON CHILE S.A.</t>
  </si>
  <si>
    <t>Computación</t>
  </si>
  <si>
    <t>C 91-06</t>
  </si>
  <si>
    <t>DEMANDA DE COMPAGNIE GERVAIS DANONE CONTRA SOPROLE S.A.</t>
  </si>
  <si>
    <t>C 92-06</t>
  </si>
  <si>
    <t>DEMANDA DE DANONE CHILE LTDA.CONTRA SOPROLE S.A.</t>
  </si>
  <si>
    <t>C 93-06</t>
  </si>
  <si>
    <t>DEMANDA DE HEMISFERIO IZQUIERDO CONSULTORES CONTRA DON JOSE SOLER LERTORA</t>
  </si>
  <si>
    <t>C 94-06</t>
  </si>
  <si>
    <t>REQUERIMIENTO DE LA FNE CONTRA LAN AIRLINES S.A. Y LAN CHILE CARGO S.A.</t>
  </si>
  <si>
    <t>Aeroportuario</t>
  </si>
  <si>
    <t>C 95-06</t>
  </si>
  <si>
    <t>DEMANDA DE TERRA CHILE CONTRA VTR BA</t>
  </si>
  <si>
    <t>C 96-06</t>
  </si>
  <si>
    <t>DEMANDA DE MICOM S.A.CONTRA ENAP</t>
  </si>
  <si>
    <t>Negativa de Contratación</t>
  </si>
  <si>
    <t>C 97-06</t>
  </si>
  <si>
    <t>DEMANDA DE REEBOK CHILE S.A.CONTRA REEBOK INTERNATIONAL LIMITED Y OTRO</t>
  </si>
  <si>
    <t>C 98-06</t>
  </si>
  <si>
    <t>DEMANDA DE PREMILITAR ORION CONTRA PREMILITAR PRECHT</t>
  </si>
  <si>
    <t>C 99-06</t>
  </si>
  <si>
    <t>REQUERIMIENTO DE LA FNE CONTRA SCL</t>
  </si>
  <si>
    <t>C 100-06</t>
  </si>
  <si>
    <t>DEMANDA DE GTD TELEDUCTOS S.A.CONTRA EFE</t>
  </si>
  <si>
    <t>C 102-06</t>
  </si>
  <si>
    <t>DEMANDA DE LA SRA. VALESKA GUTIERREZ MENA CONTRA THE KENT SCHOOL LTDA.</t>
  </si>
  <si>
    <t>C 103-06</t>
  </si>
  <si>
    <t>REQUERIMIENTO DE LA FNE Y DEMANDA DE BANCO DE CHILE CONTRA FALABELLA Y PARIS S.A.</t>
  </si>
  <si>
    <t>C 104-06</t>
  </si>
  <si>
    <t>DEMANDA DE AGIP A.G.CONTRA D&amp;S S.A.</t>
  </si>
  <si>
    <t>C 101-06</t>
  </si>
  <si>
    <t>REQUERIMIENTO DE LA FNE CONTRA D&amp;S S.A. Y CENCOSUD S.A.</t>
  </si>
  <si>
    <t>C 105-06</t>
  </si>
  <si>
    <t>DEMANDA DE ACHILA A.G.CONTRA SCL Y EL MOP</t>
  </si>
  <si>
    <t>C 106-06</t>
  </si>
  <si>
    <t>DEMANDA DE BANCO DE CHILE CONTRA ALMACENES PARIS Y FALABELLA</t>
  </si>
  <si>
    <t>C 107-06</t>
  </si>
  <si>
    <t>REQUERIMIENTO DE LA FNE CONTRA ESSAL S.A. Y OTROS</t>
  </si>
  <si>
    <t>C 108-06</t>
  </si>
  <si>
    <t>DEMANDA DE ATI CONTRA COMVERSE CHILE</t>
  </si>
  <si>
    <t>C 109-06</t>
  </si>
  <si>
    <t>DEMANDA DE KNOP LTDA.CONTRA MAVER LTDA.</t>
  </si>
  <si>
    <t>C 110-06</t>
  </si>
  <si>
    <t>DEMANDA DE BAYER HEALTH CARE LLC CONTRA MAVER LTDA.</t>
  </si>
  <si>
    <t>C 111-06</t>
  </si>
  <si>
    <t>DEMANDA DE GPS CHILE S.A.CONTRA ENTEL PCS S.A.</t>
  </si>
  <si>
    <t>C 112-06</t>
  </si>
  <si>
    <t>DEMANDA DEL SR.JORGE DELGADO MENDEZ Y OTROS CONTRA COPEC S.A.</t>
  </si>
  <si>
    <t>C 113-06</t>
  </si>
  <si>
    <t>DEMANDA DE ATREX Y OTROS CONTRA SCL S.A.</t>
  </si>
  <si>
    <t>C 114-06</t>
  </si>
  <si>
    <t>DEMANDA DE PISQUERA LOS NICHOS CONTRA CIA.PISQUERA DE CHILE S.A.</t>
  </si>
  <si>
    <t>C 115-06</t>
  </si>
  <si>
    <t>DEMANDA DE TECNOFARMA S.A.CONTRA SANOFI AVENTIS</t>
  </si>
  <si>
    <t>C 116-06</t>
  </si>
  <si>
    <t>DEMANDA DE CONSTRUCTORA Y ADMINISTRADORA UNO S.A.CONTRA CENCOSUD S.A.</t>
  </si>
  <si>
    <t>C 117-06</t>
  </si>
  <si>
    <t>DEMANDA DE CMET CONTRA CTC S.A.</t>
  </si>
  <si>
    <t>C 118-06</t>
  </si>
  <si>
    <t>DEMANDA DEL SR. LUCIANO PINTO MARTINEZ Y OTROS CONTRA ENAMI</t>
  </si>
  <si>
    <t>C 119-06</t>
  </si>
  <si>
    <t>DEMADA DE EZIO RIZZIERE NARVAEZ GUERRERO LTDA. CONTRA COPEC S.A.</t>
  </si>
  <si>
    <t>C 120-06</t>
  </si>
  <si>
    <t>DEMANDA DE COMERCIAL Y DISTRIBUIDORA PROVENTA LTDA.CONTRA COPEC S.A.</t>
  </si>
  <si>
    <t>C 121-06</t>
  </si>
  <si>
    <t>REQUERIMIENTO DE LA FNE CONTRA AM PATAGONIA S.A Y OTROS</t>
  </si>
  <si>
    <t>C 122-06</t>
  </si>
  <si>
    <t>DEMANDA DE LA SRA.MARIA RIVAS MOREL CONTRA AMERICAN BRITISH SCHOOL LTDA.</t>
  </si>
  <si>
    <t>C 123-07</t>
  </si>
  <si>
    <t>DEMANDA DEL SR.SERGIO VIVEROS LAMAS CONTRA LA I.MUNICIPAILIDAD DE COPIAPO</t>
  </si>
  <si>
    <t>C 124-07</t>
  </si>
  <si>
    <t>DEMANDA DE HELICOPTEROS DEL PACIFICO LTDA.CONTRA LA CONAF Y EL MINISTERIO DE AGRICULTURA</t>
  </si>
  <si>
    <t>C 125-07</t>
  </si>
  <si>
    <t>DEMANDA DE CMET S.A.C.I.CONTRA CIA. DE TELECOMUNICACIONES DE CHILE S.A.</t>
  </si>
  <si>
    <t>C 126-07</t>
  </si>
  <si>
    <t>DEMANDA DE OPS Y OTROS CONTRA TELEFONICA MOVILES DE CHILE S.A.</t>
  </si>
  <si>
    <t>C 127-07</t>
  </si>
  <si>
    <t>DEMANDA DE NUTRIPRO S.A. Y OTROS CONTRA PUERTO TERRESTRE LOS ANDES SOCIEDAD CONCESIONARIA S.A. Y EL FISCO</t>
  </si>
  <si>
    <t>C 128-07</t>
  </si>
  <si>
    <t>DEMANDA DE TUCAPEL S.A.CONTRA PUERTO TERRESTRE LOS ANDES SOCIEDAD CONCESIONARIA S.A. Y EL FISCO</t>
  </si>
  <si>
    <t>C 129-07</t>
  </si>
  <si>
    <t>C 130-07</t>
  </si>
  <si>
    <t>DEMANDA DE COMERCIAL TERRAMAR LTDA.CONTRA PUERTO TERRESTRE LOS ANDES SOCIEDAD CONCESIONARIA S.A. Y EL FISCO</t>
  </si>
  <si>
    <t>C 131-07</t>
  </si>
  <si>
    <t>DEMANDA DE SOCIEDAD COMERCIAL CLAAL LTDA. CONTRA ENAMI</t>
  </si>
  <si>
    <t>C 132-07</t>
  </si>
  <si>
    <t>REQUERIMIENTO DE LA FNE CONTRA MK ASFALTOS MOLDEABLES CHILE S.A. Y OTROS</t>
  </si>
  <si>
    <t>C 133-07</t>
  </si>
  <si>
    <t>DEMANDA DE ETCOM S.A.CONTRA TELEFONICA MOVILES DE CHILE S.A.</t>
  </si>
  <si>
    <t>C 134-07</t>
  </si>
  <si>
    <t>DEMANDA DE INTERLINK GLOBAL CHILE LTDA.CONTRA TELEFONICA MOVILES DE CHILE S.A.</t>
  </si>
  <si>
    <t>C 135-07</t>
  </si>
  <si>
    <t>DEMANDA DE VOISSNET S.A CONTRA COMPAÑÍA DE TELECOMUNICACIONES DE CHILE S.A.</t>
  </si>
  <si>
    <t>C 136-07</t>
  </si>
  <si>
    <t>DEMANDA DE TERQUIM S.A. CONTRA SAN ANTONIO TERMINAL INTERNACIONAL S.A. Y OTRO</t>
  </si>
  <si>
    <t>C 137-07</t>
  </si>
  <si>
    <t>REQUERIMIENTO DE LA FNE CONTRA LA I. MUNICIPALIDAD DE CURICO</t>
  </si>
  <si>
    <t>C 138-07</t>
  </si>
  <si>
    <t>DEMANDA DE TELSUR S.A. CONTRA VTR BA CHILE S.A.</t>
  </si>
  <si>
    <t>C 139-07</t>
  </si>
  <si>
    <t>REQUERIMIENTO DE LA FNE CONTRA TELEFONICA MOVILES DE CHILE S.A. Y OTROS</t>
  </si>
  <si>
    <t>C 140-07</t>
  </si>
  <si>
    <t>REQUERIMIENTO DE LA FNE CONTRA LA ASOCIACION GREMIAL DE BUSES INTERBUS Y OTROS</t>
  </si>
  <si>
    <t>C 141-07</t>
  </si>
  <si>
    <t>DEMANDA DE E.D &amp; F. MAN CHILE S.A. CONTRA PUERTO TERRESTRE LOS ANDES SOCIEDAD CONCESIONARIA S.A.</t>
  </si>
  <si>
    <t>C 142-07</t>
  </si>
  <si>
    <t>DEMANDA DE COMERCIAL E IMPORTADORA AUDIO MUSICA S.A.CONTRA EL SR.ARIEL LAGAS CANALES</t>
  </si>
  <si>
    <t>C 143-07</t>
  </si>
  <si>
    <t>DEMANDA DEL SR. SERGIO MALDONADO MUÑOZ CONTRA TEXACO CHILE S.A.C.</t>
  </si>
  <si>
    <t>C 144-07</t>
  </si>
  <si>
    <t>DEMANDA DE SISTEK LTDA. CONTRA TELEFONICA MOVILES DE CHILE S.A.</t>
  </si>
  <si>
    <t>C 145-07</t>
  </si>
  <si>
    <t>DEMANDA DE AGROEXPORTADORA E IMPORTADORA LTDA. Y AGRICOLA TARAPACA LTDA.CONTRA PTLA Y EL FISCO</t>
  </si>
  <si>
    <t>C 146-07</t>
  </si>
  <si>
    <t>DEMANDA DE SOPRODI S.A.CONTRA PTLA Y EL FISCO</t>
  </si>
  <si>
    <t>C 147-07</t>
  </si>
  <si>
    <t>REQUERIMIENTO DE LA FNE CONTRA EMPRESA ELECTRICA DE MAGALLANES S.A.</t>
  </si>
  <si>
    <t>C 148-07</t>
  </si>
  <si>
    <t>REQUERIMIENTO DE LA FNE CONTRA LA JUNTA DE AERONAUTICA CIVIL</t>
  </si>
  <si>
    <t>C 149-07</t>
  </si>
  <si>
    <t>REQUERIMIENTO DE LA FNE CONTRA TRANSPORTES CENTRAL Y OTROS</t>
  </si>
  <si>
    <t>C 150-08</t>
  </si>
  <si>
    <t>DEMANDA DE DISTRIBUIDORA DE VIDRIOS Y ALUMINIOS LTDA. CONTRA INDALUM S.A. Y OTROS</t>
  </si>
  <si>
    <t>C 151-08</t>
  </si>
  <si>
    <t>DEMANDA DE COMERCIAL ARAUCO LTDA. CONTRA D&amp;S S.A. Y OTRO</t>
  </si>
  <si>
    <t>C 152-08</t>
  </si>
  <si>
    <t>DEMANDA DEL SR. GUSTAVO HASBUN SELUME CONTRA COPEC S.A. Y OTROS</t>
  </si>
  <si>
    <t>C 153-08</t>
  </si>
  <si>
    <t>REQUERIMIENTO DE LA FNE CONTRA CCU CHILE LTDA.</t>
  </si>
  <si>
    <t>C 154-08</t>
  </si>
  <si>
    <t>DEMANDA DE UNIVERSIDAD CATOLICA DE CHILE, CORPORACION DE TELEVISION CONTRA VTR BA</t>
  </si>
  <si>
    <t>C 155-08</t>
  </si>
  <si>
    <t>DEMANDA DE TELMEX SERVICIOS EMPRESARIALES S.A. CONTRA CIA. DE TELECOMUNICACIONES DE CHILE S.A.</t>
  </si>
  <si>
    <t>C 156-08</t>
  </si>
  <si>
    <t>REQUERIMIENTO DE LA FNE CONTRA EL SR. JOHN C. MALONE</t>
  </si>
  <si>
    <t>C 157-08</t>
  </si>
  <si>
    <t>C 158-08</t>
  </si>
  <si>
    <t>DEMANDA DE JAIME SPENCER E HIJOS LTDA. CONTRA COPEC S.A.</t>
  </si>
  <si>
    <t>C 159-08</t>
  </si>
  <si>
    <t>DEMANDA DE GRANELES DE CHILE S.A.CONTRA PTLA Y EL FISCO</t>
  </si>
  <si>
    <t>C 160-08</t>
  </si>
  <si>
    <t>DEMANDA DE REVISTA PUNTO FINAL CONTRA LA DIRECCION DE COMPRAS Y CONTRATACION PUBLICA</t>
  </si>
  <si>
    <t>C 161-08</t>
  </si>
  <si>
    <t>DEMANDA DE ANDERSEN S.A. CONTRA EMARESA S.A.</t>
  </si>
  <si>
    <t>C 162-08</t>
  </si>
  <si>
    <t>FORMULA CUESTION DE COMPETENCIA COMERCIAL CALAMA S.A. DEL JUEZ ARBITRO SR. JAIME IRARRAZAVAL</t>
  </si>
  <si>
    <t>C 163-08</t>
  </si>
  <si>
    <t>REQUERIMIENTO DE LA FNE CONTRA BERTONATI VEHICULOS ESPECIALES LTDA. Y OTROS</t>
  </si>
  <si>
    <t>C 164-08</t>
  </si>
  <si>
    <t>DEMANDA DE FUNDACION CHILE CIUDADANO Y OTROS CONTRA MARRIOT CHILE S.A. Y OTROS</t>
  </si>
  <si>
    <t>C 165-08</t>
  </si>
  <si>
    <t>REQUERIMIENTO DE LA FNE CONTRA LA CIA. CHILENA DE FOSFOROS S.A.</t>
  </si>
  <si>
    <t>C 166-08</t>
  </si>
  <si>
    <t>DEMANDA DEL SR. GONZALO VALLEJOS MACKAY CONTRA NAVIERA DANVI SHIP S.A.</t>
  </si>
  <si>
    <t>C 167-08</t>
  </si>
  <si>
    <t>DEMANDA DE COMERCIAL BELEN LTDA. CONTRA COPEC S.A.</t>
  </si>
  <si>
    <t>C 168-08</t>
  </si>
  <si>
    <t>DEMANDA DE FUNDACION CHILE CIUDADANO Y OTRO CONTRA VTR BA CHILE S.A.</t>
  </si>
  <si>
    <t>C 169-08</t>
  </si>
  <si>
    <t>DEMANDA DE CERVECERIA ARTESANAL ARTIAGOITIA HERMANOS LTDA. CONTRA CERVECERA CCU CHILE LTDA.</t>
  </si>
  <si>
    <t>C 170-08</t>
  </si>
  <si>
    <t>DEMANDA DE SOUTHERN BREWING COMPANY S.A. CONTRA CIA. CERVECERIAS UNIDAS S.A. Y OTRO</t>
  </si>
  <si>
    <t>C 171-08</t>
  </si>
  <si>
    <t>DEMANDA DE REVISTA PUNTO FINAL CONTRA EL ESTADO DE CHILE</t>
  </si>
  <si>
    <t>C 172-08</t>
  </si>
  <si>
    <t>REQUERIMIENTO DE LA FNE CONTRA LA I. MUNICIPALIDAD DE ANTOFAGASTA</t>
  </si>
  <si>
    <t>C 173-08</t>
  </si>
  <si>
    <t>DEMANDA DE VOISSNET S.A. CONTRA CIA. DE TELECOMUNICACIONES DE CHILE S.A.</t>
  </si>
  <si>
    <t>C 174-08</t>
  </si>
  <si>
    <t>DEMANDA DE COMERCIAL CANADA CHEMICALS S.A. CONTRA CIA. CHILENA DE FOSFOROS S.A.</t>
  </si>
  <si>
    <t>C 175-08</t>
  </si>
  <si>
    <t>DEMANDA DE BAYER HEALTHCARE LLC CONTRA LABORATORIO MAVER LTDA. Y OTRO</t>
  </si>
  <si>
    <t>C 176-08</t>
  </si>
  <si>
    <t>DEMANDA DE RED DE TELEVISION CHILEVISION S.A.CONTRA VTR BA CHILE S.A. Y OTRO</t>
  </si>
  <si>
    <t>C 177-08</t>
  </si>
  <si>
    <t>REQUERIMIENTO DE LA FNE CONTRA ACHAP A.G. Y OTROS</t>
  </si>
  <si>
    <t>C 178-08</t>
  </si>
  <si>
    <t>DEMANDA DE INMOBILIARIA MARINA DEL SOL S.A. CONTRA CGE DISTRIBUCION S.A.</t>
  </si>
  <si>
    <t>C 179-08</t>
  </si>
  <si>
    <t>DEMANDA DE NETLAND CHILE S.A. CONTRA EL MINISTERIO DE TRANSPORTES Y TELECOMUNICACIONES</t>
  </si>
  <si>
    <t>C 180-08</t>
  </si>
  <si>
    <t>DEMANDA DE GANADERAS RIO BAKER LTDA. Y RIO NEFF LTDA. CONTRA CENTRALES HIDROELECTRICAS DE AYSEN S.A.</t>
  </si>
  <si>
    <t>C 181-08</t>
  </si>
  <si>
    <t>DEMANDA DE TELMEX SERVICIOS EMPRESARIALES S.A. CONTRA CIA. DE TELECOMUNICACIONES DE CHILE S.A. Y OTRO</t>
  </si>
  <si>
    <t>C 182-08</t>
  </si>
  <si>
    <t>DEMANDA DEL SR. JAIME EDUARDO ROSSO BACOVIC CONTRA KAUFMANN S.A.</t>
  </si>
  <si>
    <t>C 183-08</t>
  </si>
  <si>
    <t>REQUERIMIENTO DE LA FNE CONTRA EMPRESA ELECTRICA ATACAMA S.A.</t>
  </si>
  <si>
    <t>C 184-08</t>
  </si>
  <si>
    <t>REQUERIMIENTO DE LA FNE CONTRA FARMACIAS AHUMADA S.A. Y OTROS</t>
  </si>
  <si>
    <t>C 185-09</t>
  </si>
  <si>
    <t>DEMANDA DE COMERCIAL Y AGRICOLA VERDE SUR LTDA. CONTRA PETROLEOS TRANSANDINOS S.A.</t>
  </si>
  <si>
    <t>C 186-09</t>
  </si>
  <si>
    <t>DEMANDA DE COMASA CONTRA CAPEL</t>
  </si>
  <si>
    <t>C 187-09</t>
  </si>
  <si>
    <t>DEMANDA DE CODELCO-CHILE CONTRA TERQUIM S.A.</t>
  </si>
  <si>
    <t>C 188-09</t>
  </si>
  <si>
    <t>DEMANDA DE MARCOM CONTRA MTT</t>
  </si>
  <si>
    <t>C 189-09</t>
  </si>
  <si>
    <t>DEMANDA DE HOTELERA RENT A HOME LTDA. CONTRA I. MUNICIPALIDAD DE PROVIDENCIA</t>
  </si>
  <si>
    <t>C 190-09</t>
  </si>
  <si>
    <t>DEMANDA DE TERQUIM CONTRA S.A. CONTRA EPSA</t>
  </si>
  <si>
    <t>C 191-09</t>
  </si>
  <si>
    <t>REQUERIMIENTO DE LA FNE CONTRA AGMITAL</t>
  </si>
  <si>
    <t>C 192-09</t>
  </si>
  <si>
    <t>DEMANDA DE SR. MIGUEL ARELLANO CONTRA ALMACENES PARIS S.A.</t>
  </si>
  <si>
    <t>C 193-09</t>
  </si>
  <si>
    <t>DEMANDA DE CONSERVACIÓN PATAGÓNICA CHILE S.A. Y OTROS CONTRA ENDESA</t>
  </si>
  <si>
    <t>C 194-09</t>
  </si>
  <si>
    <t>REQUERIMIENTO DE LA FNE CONTRA CORPORACIÓN DE RADIO VALPARAISO Y OTROS</t>
  </si>
  <si>
    <t>C 195-09</t>
  </si>
  <si>
    <t>REQUERIMIENTO DE LA FNE CONTRA KIASA DEMARCO S.A. Y OTROS</t>
  </si>
  <si>
    <t>C 196-09</t>
  </si>
  <si>
    <t>REQUERIMIENTO DE LA FNE CONTRA CÍA. CHILENA DE TABACOS S.A.</t>
  </si>
  <si>
    <t>C 197-09</t>
  </si>
  <si>
    <t>REQUERIMIENTO DE LA FNE CONTRA ABERCROMBIE &amp; KENT Y OTROS</t>
  </si>
  <si>
    <t>C 198-09</t>
  </si>
  <si>
    <t>REQUERIMIENTO DE LA FNE CONTRA ASOCIACIÓN GREMIAL DE TRABAJADORES DEL MAR INDEPENDIENTE DE CALETA PUNTA DE CHOROS A.G.</t>
  </si>
  <si>
    <t>C 199-10</t>
  </si>
  <si>
    <t>DEMANDA DE SOCIEDAD WILL S.A. CONTRA CLARO CHILE S.A.</t>
  </si>
  <si>
    <t>C 200-10</t>
  </si>
  <si>
    <t>DEMANDA DE NAVIERA CRUZ DEL SUR LTDA. CONTRA MINISTERIO DE OBRAS PÚBLICAS Y OTROS</t>
  </si>
  <si>
    <t>C 201-10</t>
  </si>
  <si>
    <t>SOLICITUD DE MEDIDA PREJUDICIAL PROBATORIA DE BLUE OIL TRADING LIMITED Y OTRO RESPETO DE ENAP Y OTRO</t>
  </si>
  <si>
    <t>C 202-10</t>
  </si>
  <si>
    <t>DEMANDA DE PHILIP MORRIS CHILE COMERCIALIZADORA LTDA. CONTRA CÍA. CHILENA DE TABACOS S.A.</t>
  </si>
  <si>
    <t>196-09</t>
  </si>
  <si>
    <t>C 203-10</t>
  </si>
  <si>
    <t>REQUERIMIENTO DE LA FNE CONTRA LA CÁMARA DE COMERCIO DE SANTIAGO A.G.</t>
  </si>
  <si>
    <t>C 204-10</t>
  </si>
  <si>
    <t>DEMANDA DE INMOBILIARIA NOLLAGAM LTDA. CONTRA FERRONOR S.A.</t>
  </si>
  <si>
    <t>C 205-10</t>
  </si>
  <si>
    <t>DEMANDA DEL SR. MARCELO ARACENA DEL RÍO CONTRA MONRÁS Y GUNTHER LTDA.</t>
  </si>
  <si>
    <t>C 206-10</t>
  </si>
  <si>
    <t>DEMANDA DEL SR. ROSSANO RENZO DROGHETTI LOBOS CONTRA LA DIRECCIÓN DE COMPRAS Y CONTRATACIÓN PÚBLICA</t>
  </si>
  <si>
    <t>C 207-10</t>
  </si>
  <si>
    <t>REQUERIMIENTO DE LA FISCALÍA NACIONAL ECONÓMICA CONTRA TECUMSEH DO BRASIL LTDA. Y OTRO</t>
  </si>
  <si>
    <t>C 208-10</t>
  </si>
  <si>
    <t>DEMANDA DE SERVITRANS SERVICIOS Y COMERCIO S.A. CONTRA GESTIÓN AMBIENTE S.A. Y OTROS</t>
  </si>
  <si>
    <t>C 209-10</t>
  </si>
  <si>
    <t>DEMANDA DE SOCIEDAD GAETE Y NAVARRETE LIMITADA CONTRA LA ARMADA DE CHILE</t>
  </si>
  <si>
    <t>C 210-10</t>
  </si>
  <si>
    <t>DEMANDA DE AFEX TRANSFERENCIAS Y CAMBIOS LTDA. Y OTRO CONTRA BANCO DE CHILE</t>
  </si>
  <si>
    <t>C 211-10</t>
  </si>
  <si>
    <t>DEMANDA DE AGROMINERA INTERNACIONAL S.A. CONTRA SOCIEDAD PUERTO TERRESTRE LOS ANDES SOCIEDAD CONCESIONARIA S.A.</t>
  </si>
  <si>
    <t>C 212-10</t>
  </si>
  <si>
    <t>DEMANDA DE CONSTRUCTORA E INMOBILIARIA INDEPENDENCIA S.A Y OTROS. CONTRA NUEVOSUR S.A.</t>
  </si>
  <si>
    <t>C 213-10</t>
  </si>
  <si>
    <t>DEMANDA DE CONSTRUCTORA E INMOBILIARIA INDEPENDENCIA LTDA. CONTRA NUEVOSUR S.A.</t>
  </si>
  <si>
    <t>212-10</t>
  </si>
  <si>
    <t>C 214-10</t>
  </si>
  <si>
    <t>DEMANDA DE INVERSIONES Y COMERCIAL DON IGNACIO S.A. CONTRA NUEVOSUR S.A.</t>
  </si>
  <si>
    <t>C 215-10</t>
  </si>
  <si>
    <t>DEMANDA DE LABORATORIO CHILE S.A. CONTRA SANOFI-AVENTIS DE CHILE S.A. Y OTROS</t>
  </si>
  <si>
    <t>C 216-10</t>
  </si>
  <si>
    <t>DEMANDA DE GESTORA DE FONDOS DE INVERSIÓN PRIVADOS SAN PEDRO S.A. Y OTRO CONTRA CGE DISTRIBUCIÓN S.A.</t>
  </si>
  <si>
    <t>C 217-11</t>
  </si>
  <si>
    <t>REQUERIMIENTO DE LA FNE CONTRA SOCIEDAD AGRÍCOLA COMERCIAL Y GANADERA PALO SANTO LTDA. Y OTROS</t>
  </si>
  <si>
    <t>C 218-11</t>
  </si>
  <si>
    <t>PRESENTACIÓN DE NETLAND CHILE S.A.</t>
  </si>
  <si>
    <t>C 219-11</t>
  </si>
  <si>
    <t>DEMANDA DE NAVIERA VALDIVIA LTDA. Y OTROS CONTRA MINISTERIO DE OBRAS PÚBLICAS Y OTROS</t>
  </si>
  <si>
    <t>C 220-11</t>
  </si>
  <si>
    <t>DEMANDA DE AEROLÍNEA PRINCIPAL CHILE S.A. CONTRA LAN AIRLINES S.A.</t>
  </si>
  <si>
    <t>C 221-11</t>
  </si>
  <si>
    <t>REQUERIMIENTO DE LA FNE CONTRA EMBOTELLADORA ANDINA S.A. Y COCA COLA EMBONOR S.A.</t>
  </si>
  <si>
    <t>C 222-11</t>
  </si>
  <si>
    <t>DEMANDA DE EMBOTELLADORA LATINOAMERICANA S.A. CONTRA EMBOTELLADORA ANDINA S.A. Y COCA COLA EMBONOR S.A.</t>
  </si>
  <si>
    <t>221-11</t>
  </si>
  <si>
    <t>C 223-11</t>
  </si>
  <si>
    <t>REQUERIMIENTO DE LA FNE CONTRA EMPRESA DE TRANSPORTES RURALES LTDA. Y OTROS</t>
  </si>
  <si>
    <t>C 224-11</t>
  </si>
  <si>
    <t>REQUERIMIENTO DE LA FNE CONTRA SERVICIOS PULLMAN BUS COSTA CENTRAL S.A. Y OTROS</t>
  </si>
  <si>
    <t>C 225-11</t>
  </si>
  <si>
    <t>DEMANDA DE SERVCIOS TÉCNICOS MOTRICES S.A. CONTRA A. DENHAM Y CÍA. LTDA. Y OTROS</t>
  </si>
  <si>
    <t>C 226-11</t>
  </si>
  <si>
    <t>DEMANDA DE INDUSTRIAL Y COMERCIAL LAMPA S.A. CONTRA EMBOTELLADORA ANDINA S.A. Y COCA COLA EMBONOR S.A.</t>
  </si>
  <si>
    <t>C 227-11</t>
  </si>
  <si>
    <t>DEMANDA DE EMBOTELLADORA CASTEL LTDA. CONTRA EMBOTELLADORA ANDINA S.A.</t>
  </si>
  <si>
    <t>C 228-11</t>
  </si>
  <si>
    <t>DEMANDA DE MARÍA PUELMA ALFARO CONTRA LAN AIRLINES S.A.</t>
  </si>
  <si>
    <t>C 229-11</t>
  </si>
  <si>
    <t>DEMANDA DE LABORATORIOS RECALCINE S.A. CONTRA ROCHE CHILE LTDA.</t>
  </si>
  <si>
    <t>C 230-11</t>
  </si>
  <si>
    <t>DEMANDA DE INDUSTRIA DE ALIMENTOS TRENDY S.A. CONTRA NESTLÉ CHILE S.A.</t>
  </si>
  <si>
    <t>C 231-11</t>
  </si>
  <si>
    <t>DEMANDA DE ACAM S.A CONTRA COMERCIAL E INDUSTRIAL SILFA LTDA.</t>
  </si>
  <si>
    <t>C 232-11</t>
  </si>
  <si>
    <t>DEMANDA DE ALEX CASTILLO OLIVERA Y OTRO CONTRA SERVICIOS PULLMAN BUS COSTA CENTRAL S.A. Y OTROS</t>
  </si>
  <si>
    <t>234-11</t>
  </si>
  <si>
    <t>C 233-11</t>
  </si>
  <si>
    <t>DEMANDA DE SOCIEDAD COMERCIAL ANTILLANCA LTDA. CONTRA COCA COLA EMBONOR</t>
  </si>
  <si>
    <t>C 234-11</t>
  </si>
  <si>
    <t>C 235-11</t>
  </si>
  <si>
    <t>REQUERIMIENTO DE LA FNE CONTRA LA DIRECCION GENERAL DE AGUAS</t>
  </si>
  <si>
    <t>C 236-11</t>
  </si>
  <si>
    <t>REQUERIMIENTO DE LA FNE CONTRA AGRÍCOLA AGROSUPER S.A. Y OTROS</t>
  </si>
  <si>
    <t>C 237-11</t>
  </si>
  <si>
    <t>DEMANDA DE ECOSER S.A. CONTRA I. MUNICIPALIDAD DE CHILLÁN</t>
  </si>
  <si>
    <t>C 238-12</t>
  </si>
  <si>
    <t>DEMANDA DE ACTIGEN NOVA S.A. CONTRA BIOAGRO S.A.</t>
  </si>
  <si>
    <t>C 239-12</t>
  </si>
  <si>
    <t>DEMANDA DE BEATRIZ LEA ZUBERMAN COMERCIALIZADORA E.I.R.L. CONTRA ONE SMART STAR NUMBER CHILE S.A.</t>
  </si>
  <si>
    <t>C 240-12</t>
  </si>
  <si>
    <t>REQUERIMIENTO DE LA FNE CONTRA HOYTS CINEMAS CHILE Y OTROS</t>
  </si>
  <si>
    <t>Concentración</t>
  </si>
  <si>
    <t>C 241-12</t>
  </si>
  <si>
    <t>DEMANDA DE SOCIEDAD COMERCIAL ELECTROCENTER CHILE LTDA. CONTRA NOKIA CHILE S.A.</t>
  </si>
  <si>
    <t>C 242-12</t>
  </si>
  <si>
    <t>DEMANDA DE SONDA S.A. CONTRA EL SERVICIO DE REGISTRO CIVIL E IDENTIFICACIÓN</t>
  </si>
  <si>
    <t>C 243-12</t>
  </si>
  <si>
    <t>SUPERMERCADO SANTA VICTORIA LTDA., SUPERMERCADO PUCÓN ORIENTE LTDA., Y SUPERMERCADO ELTIT LTDA., CONTRA ABARROTES ECONÓMICOS S.A.</t>
  </si>
  <si>
    <t>C 244-12</t>
  </si>
  <si>
    <t>REQUERIMIENTO DE LA FNE CONTRA SOCIEDAD DE TRANSPORTES LÍNEA UNO COLLICO S.A. Y OTROS</t>
  </si>
  <si>
    <t>C 245-12</t>
  </si>
  <si>
    <t>DEMANDA DE CONDOMINIO CAMPOMAR CONTRA INMOBILIARIA SANTA ROSA DE TUNQUÉN LTDA.</t>
  </si>
  <si>
    <t>C 246-12</t>
  </si>
  <si>
    <t>DEMANDA DE MULTICAJA S.A. Y OTRO CONTRA BANCO DEL ESTADO DE CHILE</t>
  </si>
  <si>
    <t>C 247-13</t>
  </si>
  <si>
    <t>DEMANDA DE EUGENIO SAAVEDRA GUAJARDO Y OTROS CONTRA SINDICATO DE TRABAJADORES INDEPENDIENTES Y PESCADORES ARTESANALES DE PICHILEMU</t>
  </si>
  <si>
    <t>C 248-13</t>
  </si>
  <si>
    <t>REQUERIMIENTO DE LA FNE CONTRA CASTHER Y OTROS</t>
  </si>
  <si>
    <t>C 249-13</t>
  </si>
  <si>
    <t>REQUERIMIENTO DE LA FNE CONTRA UNILEVER CHILE S.A.</t>
  </si>
  <si>
    <t>C 250-13</t>
  </si>
  <si>
    <t>C 251-13</t>
  </si>
  <si>
    <t>DEMANDA DE CANADÁ CHEMICALS S.A. CONTRA UNILEVER CHILE S.A.</t>
  </si>
  <si>
    <t>249-13</t>
  </si>
  <si>
    <t>C 252-13</t>
  </si>
  <si>
    <t>DEMANDA DE INDUSTRIAS CLEANER  CHILE S.A. CONTRA UNILEVER CHILE S.A.</t>
  </si>
  <si>
    <t>C 253-13</t>
  </si>
  <si>
    <t>DEMANDA DE ICPC S.A. CONTRA UNILEVER CHILE S.A.</t>
  </si>
  <si>
    <t>C 254-13</t>
  </si>
  <si>
    <t>DEMANDA DE ECOTEC S.A. CONTRA UNILEVER CHILE S.A.</t>
  </si>
  <si>
    <t>C 255-13</t>
  </si>
  <si>
    <t>DEMANDA DE MIGUEL MARITANO INDUSTRIA DE JABONES S.A. CONTRA UNILEVER CHILE S.A.</t>
  </si>
  <si>
    <t>C 256-13</t>
  </si>
  <si>
    <t>DEMANDA DE RAMÍREZ Y COMPAÑÍA LIMITADA CONTRA MINISTERIO DE TRANSPORTES Y TELECOMUNICACIONES</t>
  </si>
  <si>
    <t>C 257-13</t>
  </si>
  <si>
    <t>DEMANDA DE INDUSTRIA QUÍMICA BRILLEX S.A. CONTRA UNILEVER CHILE S.A.</t>
  </si>
  <si>
    <t>C 258-13</t>
  </si>
  <si>
    <t>REQUERIMIENTO DE LA FNE CONTRA EFE</t>
  </si>
  <si>
    <t>C 259-13</t>
  </si>
  <si>
    <t>DEMANDA DE COMERCIAL APORTAS S.A. CONTRA UNILEVER CHILE S.A.</t>
  </si>
  <si>
    <t>C 260-13</t>
  </si>
  <si>
    <t>DEMANDA DE APPLUS REVISIONES TÉCNICAS DE CHILE S.A. CONTRA MINISTERIO DE TRANSPORTES Y TELECOMUNICACIONES</t>
  </si>
  <si>
    <t>C 261-13</t>
  </si>
  <si>
    <t>DEMANDA DE GULY S.A. CONTRA MINISTERIO DE TRANSPORTES Y TELECOMUNICACIONES</t>
  </si>
  <si>
    <t>256-13</t>
  </si>
  <si>
    <t>C 262-13</t>
  </si>
  <si>
    <t>SOLICITUD DE MEDIDA PREJUDICIAL PRECAUTORIA DE TÜV RHEINLAND ANDINO S.A.</t>
  </si>
  <si>
    <t>C 263-13</t>
  </si>
  <si>
    <t>REQUERIMIENTO DE LA FNE CONTRA COMPAÑÍA CERVECERÍAS UNIDAS S.A. Y OTRA</t>
  </si>
  <si>
    <t>C 264-13</t>
  </si>
  <si>
    <t>DEMANDA DE PROSUD S.A. CONTRA UNILEVER CHILE S.A.</t>
  </si>
  <si>
    <t>C 265-13</t>
  </si>
  <si>
    <t>REQUERIMIENTO DE LA FNE CONTRA LA ASOCIACIÓN GREMIAL DE GINECÓLOGOS OBSTETRAS DE LA PROVINCIA DE ÑUBLE Y OTROS</t>
  </si>
  <si>
    <t>C 266-13</t>
  </si>
  <si>
    <t>C 267-13</t>
  </si>
  <si>
    <t>DEMANDA DE TÜV RHEINLAND ANDINO S.A. CONTRA MINISTERIO DE TRANSPORTES Y TELECOMUNICACIONES</t>
  </si>
  <si>
    <t xml:space="preserve"> </t>
  </si>
  <si>
    <t>C 268-13</t>
  </si>
  <si>
    <t>DEMANDA DE CERVECERÍA CHILE S.A. CONTRA COMPAÑÍA CERVECERÍAS UNIDAS S.A. Y OTROS</t>
  </si>
  <si>
    <t>263-13</t>
  </si>
  <si>
    <t>C 269-13</t>
  </si>
  <si>
    <t>DEMANDA DE OPS INGENIERÍA LIMITADA CONTRA TELEFÓNICA MÓVILES CHILE S.A. Y OTROS</t>
  </si>
  <si>
    <t>C 271-13</t>
  </si>
  <si>
    <t>C 270-13</t>
  </si>
  <si>
    <t>DEMANDA DE AFP PLANVITAL S.A. CONTRA SUPERINTENDENCIA DE PENSIONES</t>
  </si>
  <si>
    <t>DEMANDA DE NETLINE MOBILE S.A. CONTRA ENTEL PCS TELECOMUNICACIONES S.A. Y OTROS</t>
  </si>
  <si>
    <t>C 272-14</t>
  </si>
  <si>
    <t>DEMANDA DE BAVARIA S.A. CONTRA COMPAÑÍA CERVECERÍAS UNIDAS S.A. Y OTRA</t>
  </si>
  <si>
    <t>C 273-14</t>
  </si>
  <si>
    <t>REQUERIMIENTO DE LA FNE CONTRA CLARO CHILE S.A.</t>
  </si>
  <si>
    <t>C 275-14</t>
  </si>
  <si>
    <t>DEMANDA DE CONADECUS CONTRA TELEFÓNICA MÓVILES CHILE S.A. Y OTROS</t>
  </si>
  <si>
    <t>C 274-14</t>
  </si>
  <si>
    <t>DEMANDA DE LA PLAZA S.A. CONTRA SERVICIOS DE TELEVISIÓN CANAL DEL FÚTBOL S.A.</t>
  </si>
  <si>
    <t>C 276-14</t>
  </si>
  <si>
    <t>DEMANDA DE INGENIERÍA Y SERVICIOS INSERCO S.A. CONTRA MINISTERIO DE OBRAS PÚBLICAS</t>
  </si>
  <si>
    <t>C 277-14</t>
  </si>
  <si>
    <t>C 278-14</t>
  </si>
  <si>
    <t>REQUERIMIENTO DE LA FNE CONTRA TELEFÓNICA MÓVILES DE CHILE Y OTRA</t>
  </si>
  <si>
    <t>C 279-14</t>
  </si>
  <si>
    <t>REQUERIMIENTO DE LA FNE CONTRA SMU</t>
  </si>
  <si>
    <t>C 280-14</t>
  </si>
  <si>
    <t>REQUERIMIENTO DE LA FNE CONTRA ASFALTOS CHILENOS S.A. Y OTROS</t>
  </si>
  <si>
    <t>C 282-14</t>
  </si>
  <si>
    <t>REQUERIMIENTO DE LA FNE CONTRA TELEFÓNICA CHILE S.A.</t>
  </si>
  <si>
    <t>C 281-14</t>
  </si>
  <si>
    <t>REQUERIMIENTO DE LA FNE CONTRA TELEFÓNICA MÓVILES CHILE S.A.</t>
  </si>
  <si>
    <t>C 283-14</t>
  </si>
  <si>
    <t>DEMANDA DE DELFOS LTDA.CONTRA S.C.L. TERMINAL AÉREO DE SANTIAGO S.A. Y OTRA</t>
  </si>
  <si>
    <t>C 284-14</t>
  </si>
  <si>
    <t>DEMANDA DE FEDELECHE CONTRA SOPROLE INVERSIONES S.A. Y OTROS</t>
  </si>
  <si>
    <t>C 285-14</t>
  </si>
  <si>
    <t>SOLICITUD DE MEDIDA PREJUDICIAL CAUTELAR DE CONSTETEL LTDA.</t>
  </si>
  <si>
    <t>C 286-14</t>
  </si>
  <si>
    <t>DEMANDA DE TELECOMUNICACIONES MAX LTDA. CONTRA TELEFÓNICA MÓVILES CHILE S.A. Y OTRAS</t>
  </si>
  <si>
    <t>271-13</t>
  </si>
  <si>
    <t>C 287-14</t>
  </si>
  <si>
    <t>DEMANDA DE CONSTETEL LTDA. CONTRA TELEFÓNICA MÓVILES CHILE S.A.</t>
  </si>
  <si>
    <t>C 288-14</t>
  </si>
  <si>
    <t>DEMANDA DE BEATRIZ MELLA CALDERÓN CONTRA SINDICATO DE TRABAJADORES INDEPENDIENTES Y PESCADORES ARTESANALES DE PICHILEMU Y OTROS</t>
  </si>
  <si>
    <t>C 289-14</t>
  </si>
  <si>
    <t>DEMANDA DE TELESTAR MÓVIL S.A. CONTRA ENTEL PCS TELECOMUNICACIONES S.A. Y OTROS</t>
  </si>
  <si>
    <t>C 290-14</t>
  </si>
  <si>
    <t>MEDIDA PREJUDICIAL PREPARATORIA SOLICITADA POR METALÚRGICA SILCOSIL LTDA. RESPECTO DE MASISA COMPONENTES SPA</t>
  </si>
  <si>
    <t>C 291-15</t>
  </si>
  <si>
    <t>DEMANDA DE FEDELECHE CONTRA SOPROLE S.A.</t>
  </si>
  <si>
    <t>C 292-15</t>
  </si>
  <si>
    <t>REQUERIMIENTO DE LA FNE CONTRA CCNI S.A. Y OTRAS</t>
  </si>
  <si>
    <t>EN CS</t>
  </si>
  <si>
    <t>C 293-15</t>
  </si>
  <si>
    <t>DEMANDA DE METALÚRGICA SILCOSIL LTDA. CONTRA MASISA LTDA. Y OTRA</t>
  </si>
  <si>
    <t>DESISTIDO</t>
  </si>
  <si>
    <t>C 294-15</t>
  </si>
  <si>
    <t>DEMANDA DE RUMBO SUR LTDA. CONTRA EMPRESA PORTUARIA VALPARAÍSO</t>
  </si>
  <si>
    <t>C 295-15</t>
  </si>
  <si>
    <t>REQUERIMIENTO DE LA FNE CONTRA LATAM AIRLINES GROUP S.A.</t>
  </si>
  <si>
    <t>C 296-15</t>
  </si>
  <si>
    <t>MEDIDA PREJUDICIAL PREPARATORIA DE ALIMENTOS BÍO BÍO LTDA. RESPECTO DE ALIMENTOS Y FRUTOS S.A. Y OTROS</t>
  </si>
  <si>
    <t>C 297-15</t>
  </si>
  <si>
    <t>DEMANDA DE WSP SERVICIOS POSTALES S.A. CONTRA SUPERINTENDENCIA DE SALUD</t>
  </si>
  <si>
    <t>C 298-15</t>
  </si>
  <si>
    <t>SOLICITUD DE MEDIDA PREJUDICIAL CAUTELAR DE CELEO REDES CHILE LTDA.</t>
  </si>
  <si>
    <t>C 299-15</t>
  </si>
  <si>
    <t>REQUERIMIENTO DE LA FNE CONTRA CMPC TISSUE S.A. Y OTRA</t>
  </si>
  <si>
    <t>C 300-15</t>
  </si>
  <si>
    <t>DEMANDA DE SYTHON CHILE LIMITADA CONTRA TRIBUNAL DE PROPIEDAD INDUSTRIAL Y OTRO</t>
  </si>
  <si>
    <t>C 301-15</t>
  </si>
  <si>
    <t>DEMANDA DE ARKETIPO LIGHTING CO. S.A. EN CONTRA DE FLTECHNOLOGY CHILE LIMITADA Y OTRO</t>
  </si>
  <si>
    <t>C 302-15</t>
  </si>
  <si>
    <t>DEMANDA DE TRANSPORTE TRANSVIP S.P.A. EN CONTRA DE SCL TERMINAL AÉREO DE SANTIAGO S.A. Y OTRO</t>
  </si>
  <si>
    <t>C 303-15</t>
  </si>
  <si>
    <t>C 304-16</t>
  </si>
  <si>
    <t>REQUERIMIENTO DE LA FNE CONTRA CENCOSUD S.A. Y OTRAS</t>
  </si>
  <si>
    <t>C 305-16</t>
  </si>
  <si>
    <t>DEMANDA DE ALIMENTOS BÍO BÍO LTDA. Y OTROS CONTRA ALIMENTOS Y FRUTOS S.A. Y OTROS</t>
  </si>
  <si>
    <t>C 306-16</t>
  </si>
  <si>
    <t>MEDIDA PREJUDICIAL PREPARATORIA SOLICITADA POR NOVOCHILE S.A. RESPECTO DE COMPAÑÍA INDUSTRIAL EL VOLCÁN Y OTRO</t>
  </si>
  <si>
    <t>C 307-16</t>
  </si>
  <si>
    <t>DEMANDA DE EULOGIO ALTAMIRANO ORTÚZAR CONTRA CMVRC S.A. Y OTRO</t>
  </si>
  <si>
    <t>C 308-16</t>
  </si>
  <si>
    <t>DEMANDA DE LEONARDO FORTUNATO CONTRA B.A.T.</t>
  </si>
  <si>
    <t>C 309-16</t>
  </si>
  <si>
    <t>MEDIDA PREJUDICIAL SOCIEDAD INMOBILIARIA E INVERSIONES LOS COIHUES S.A. CON TEN Y OTRA</t>
  </si>
  <si>
    <t xml:space="preserve"> ABSOLUTORIO</t>
  </si>
  <si>
    <t>C 310-16</t>
  </si>
  <si>
    <t>REQUERIMIENTO DE LA FNE CONTRA G.D. SEARLE LLC</t>
  </si>
  <si>
    <t>Barreras a la entrada</t>
  </si>
  <si>
    <t>C 311-16</t>
  </si>
  <si>
    <t>DEMANDA DE TVI CONTRA VTR COMUNICACIONES SpA</t>
  </si>
  <si>
    <t>C 312-16</t>
  </si>
  <si>
    <t>REQUERIMIENTO DE LA FNE EN CONTRA DE FRESENIUS Y OTROS</t>
  </si>
  <si>
    <t>PENDIENTE PLAZO PARA RECLAMAR</t>
  </si>
  <si>
    <t>C 313-16</t>
  </si>
  <si>
    <t>MEDIDA PREJUDICIAL CONADECUS CON CENCOSUD</t>
  </si>
  <si>
    <t>C 314-16</t>
  </si>
  <si>
    <t>REQUERIMIENTO DE LA FNE EN CONTRA DE ATI Y OTROS</t>
  </si>
  <si>
    <t>C 315-16</t>
  </si>
  <si>
    <t>DEMANDA DE CONADECUS CONTRA CENCOSUD S.A.</t>
  </si>
  <si>
    <t>C 316-16</t>
  </si>
  <si>
    <t>MEDIDA PREJUDICIAL DE CONDUCTIVIDAD AUSTRAL LTDA. RESPECTO DEL MINISTERIO DE TRANSPORTES Y TELECOMUN ICACIONES</t>
  </si>
  <si>
    <t>C 317-16</t>
  </si>
  <si>
    <t>DEMANDA DE SINDICATO DE TRABAJADORES INDEPENDIENTES DE TAXIS DE TURISMO AEROPUERTO COMODORO ARTURO MERINO BENITEZ N° 1 CONTRA SCL TERMINAL AÉREO DE SANTIAGO S.A.  OTROS</t>
  </si>
  <si>
    <t>C 318-17</t>
  </si>
  <si>
    <t xml:space="preserve">
MEDIDA PREJUDICIAL DE SANDRA ELIZABETH RUIZ GARCIA Y OTROS CONTRA UBER CHILE SPA.
</t>
  </si>
  <si>
    <t>C 319-17</t>
  </si>
  <si>
    <t>DEMANDA DE SINDICATO DE TRABAJADORES INDEPENDIENTES CHILE TAXI CONTRA MAXI MOBILITY CHILE II SPA. Y OTROS.</t>
  </si>
  <si>
    <t>C 320-17</t>
  </si>
  <si>
    <t>DEMANDA DE SANDRA ELIZABETH RUIZ GARCÍA Y OTROS CONTRA UBER CHILE SPA</t>
  </si>
  <si>
    <t>C 321-17</t>
  </si>
  <si>
    <t>REQUERIMIENTO DE LA FNE CONTRA INDUSTRIAL Y COMERCIAL BAXTER DE CHILE LTDA Y OTRA</t>
  </si>
  <si>
    <t>C 322-17</t>
  </si>
  <si>
    <t>REQUERIMIENTO DE LA FNE CONTRA ASOCIACIÓN GREMIAL DE CIRUJANOS DE LA V REGIÓN</t>
  </si>
  <si>
    <t>C 323-17</t>
  </si>
  <si>
    <t>DEMANDA BANCO BICE CONTRA BANCO ESTADO</t>
  </si>
  <si>
    <t>C 324-17</t>
  </si>
  <si>
    <t>DEMANDA BANCO SECURITY CONTRA BANCO ESTADO</t>
  </si>
  <si>
    <t>C 325-17</t>
  </si>
  <si>
    <t>DEMANDA DE BANCO INTERNACIONAL CONTRA BANCO ESTADO</t>
  </si>
  <si>
    <t>C 326-17</t>
  </si>
  <si>
    <t>DEMANDA DE CLUB DEPORTIVO BARNECHEA SADP CONTRA ANFP Y OTRO</t>
  </si>
  <si>
    <t>C 327-17</t>
  </si>
  <si>
    <t>DEMANDA DE BANCO SCOTIABANK CHILE CONTRA BANCO ESTADO</t>
  </si>
  <si>
    <t>C 328-17</t>
  </si>
  <si>
    <t>REQUERIMIENTO DE LA FNE CONTRA STORBOX SA Y OTRO</t>
  </si>
  <si>
    <t>C 329-17</t>
  </si>
  <si>
    <t>DEMANDA DE CONSTRUCTORA LN SPA CONTRA MINISTERIO DE SALUD</t>
  </si>
  <si>
    <t>C 330-17</t>
  </si>
  <si>
    <t>DEMANDA DE CURIFOR S.A. CONTRA LA I. MUNICIPALIDAD DE PEÑALOLÉN</t>
  </si>
  <si>
    <t>C 331-17</t>
  </si>
  <si>
    <t>DEMANDA DE BANCO BBVA CONTRA BANCO ESTADO</t>
  </si>
  <si>
    <t>C 332-17</t>
  </si>
  <si>
    <t>DEMANDA DE CONSTRUCTORA DENCO LTDA CONTRA SERVICIO DE SALUD DE OSORNO</t>
  </si>
  <si>
    <t>C 333-17</t>
  </si>
  <si>
    <t>DEMANDA DE OSCAR MORALES L. CONTRA TREFIMET S.A.</t>
  </si>
  <si>
    <t>C 334-17</t>
  </si>
  <si>
    <t>DEMANDA DE EPV CONTRA TPS</t>
  </si>
  <si>
    <t>C 335-17</t>
  </si>
  <si>
    <t>DEMANDA DE CONSTRUCTORA LN SPA CONTRA I. MUNICIPALIDAD DE SAN JOSÉ DE MARIQUINA</t>
  </si>
  <si>
    <t>C 336-17</t>
  </si>
  <si>
    <t>DEMANDA DE PATRICIO PINEDA NALLI CONTRA CODELCO</t>
  </si>
  <si>
    <t>C 337-17</t>
  </si>
  <si>
    <t>DEMANDA DE TPS CONTRA EPV</t>
  </si>
  <si>
    <t>C 339-17</t>
  </si>
  <si>
    <t>DEMANDA DE CONSTRUCTORA CAPREVA S.A. CONTRA CORPORACIÓN ADMINISTRATIVA DEL PODER JUDICIAL</t>
  </si>
  <si>
    <t>C 338-17</t>
  </si>
  <si>
    <t>C 340-17</t>
  </si>
  <si>
    <t>MEDIDA PREJUDICIAL DE SOCIEDAD TRANSPORTES, INVERSIONES, INMOBILIARIA Y SERVICIOS TRANSANBER S.A., CONTRA EL MINISTERIO DE TRANSPORTES.</t>
  </si>
  <si>
    <t>C 341-18</t>
  </si>
  <si>
    <t>DEMANDA DE TRANSPORTES, INVERSIONES, INMOBILIARIA Y SERVICIOS TRANSANBER S.A. CONTRA MINISTERIO DE TRANSPORTES Y TELECOMUNICACIONES Y OTRO.</t>
  </si>
  <si>
    <t>C 342-18</t>
  </si>
  <si>
    <t>DEMANDA TRANSPORTES SANTÍN Y CIA. LTDA. CONTRA FISCO DE CHILE Y OTRO.</t>
  </si>
  <si>
    <t>C 343-18</t>
  </si>
  <si>
    <t>REQUERIMIENTO DE LA FNE EN CONTRA DE LA ASOCIACIÓN NACIONAL DE FÚTBOL PROFESIONAL ANFP</t>
  </si>
  <si>
    <t>C 344-18</t>
  </si>
  <si>
    <t>MEDIDA CAUTELAR PREJUDICIAL SOLICITADA POR MINERA SALAR BLANCO S.A. RESPECTO DEL MINISTERIO DE MINERÍA Y OTROS</t>
  </si>
  <si>
    <t>C 345-18</t>
  </si>
  <si>
    <t>MEDIDA PREJUDICIAL PROBATORIA SOLICITADA POR SERVICIOS DE CORRESPONDENCIA ENVÍA LIMITADA RESPECTO DE EMPRESA DE CORREOS DE CHILE</t>
  </si>
  <si>
    <t>C 346-18</t>
  </si>
  <si>
    <t>REQUERIMIENTO DE LA FNE EN CONTRA DE MINERVA S.A. Y OTRA.</t>
  </si>
  <si>
    <t>Otro</t>
  </si>
  <si>
    <t>Alimentos y bebidas</t>
  </si>
  <si>
    <t>C 347-18</t>
  </si>
  <si>
    <t>DEMANDA DE AGTI A.G. EN CONTRA DE SOC. INMOBILIARIA E INVERSIONES P Y R S.A.</t>
  </si>
  <si>
    <t>C 348-18</t>
  </si>
  <si>
    <t>MEDIDA PREJUDICIAL PREPARATORIA SOLICITADA POR SERVICIOS DE CORRESPONDENCIA ENVÍA LIMITADA RESPECTO DE EMPRESA DE CORREOS DE CHILE</t>
  </si>
  <si>
    <t>C 350-18</t>
  </si>
  <si>
    <t>DEMANDA DE CRYPTOMKT SPA CONTRA BANCO DEL ESTADO DE CHILE Y OTROS</t>
  </si>
  <si>
    <t>C 349-18</t>
  </si>
  <si>
    <t>DEMANDA DE SURBTC SPA CONTRA BANCO DEL ESTADO DE CHILE Y OTROS</t>
  </si>
  <si>
    <t>Abuso colectivo</t>
  </si>
  <si>
    <t>C 351-18</t>
  </si>
  <si>
    <t>MEDIDA CAUTELAR PREJUDICIAL SOLICITADA POR ASOARPES RESPECTO DE SERNAPESCA</t>
  </si>
  <si>
    <t>Actos de autoridad</t>
  </si>
  <si>
    <t>C 352-18</t>
  </si>
  <si>
    <t>MEDIDA CAUTELAR PREJUDICIAL SOLICITADA POR ISATEC EN CONTRA DE MINISTERIO DE SALUD</t>
  </si>
  <si>
    <t>C 353-18</t>
  </si>
  <si>
    <t>REQUERIMIENTO DE LA FNE EN CONTRA DE LA ASOCIACIÓN GREMIAL DE CIRUJANOS DE V REGIÓN Y OTROS</t>
  </si>
  <si>
    <t>C 354-18</t>
  </si>
  <si>
    <t>DEMANDA DE ORIONX SPA CONTRA BANCO DEL ESTADO DE CHILE Y OTROS</t>
  </si>
  <si>
    <t>C 355-18</t>
  </si>
  <si>
    <t>DEMANDA DE PEDRO ORLANDO SALDÍAS TUDELA Y OTROS EN CONTRA DEL MINISTERIO DE TRANSPORTE Y TELECOMUNICACIONES</t>
  </si>
  <si>
    <t>Competencia desleal</t>
  </si>
  <si>
    <t>C 356-18</t>
  </si>
  <si>
    <t>MEDIDA PREJUDICIAL PREPARATORIA SOLICITADA POR SOLVTRANS CHILE S.A. RESPECTO DE ARMASUR A.G.</t>
  </si>
  <si>
    <t>C 357-18</t>
  </si>
  <si>
    <t>DEMANDA DE TRANSPORTES, ASESORÍAS SAN JOAQUÍN NORTE LTDA. CONTRA GASCO GLP S.A</t>
  </si>
  <si>
    <t>C 358-18</t>
  </si>
  <si>
    <t>REQUERIMIENTO DE LA FNE EN CONTRA DE DE FAASA CHILE SERVICIOS AÉREOS LTDA. Y OTRA</t>
  </si>
  <si>
    <t>C 359-18</t>
  </si>
  <si>
    <t>DEMANDA DE SERVICIOS DE CORRESPONDENCIA ENVÍA LIMITADA CONTRA EMPRESA DE CORREOS DE CHILE Y OTRO</t>
  </si>
  <si>
    <t>C 360-18</t>
  </si>
  <si>
    <t>MEDIDA CAUTELAR PREJUDICIAL SOLICITADA POR SERVICIOS DE TAXIS COLECTIVOS SPA RESPECTO DE LA I. MUNICIPALIDAD DE SAN BERNARDO Y OTRO</t>
  </si>
  <si>
    <t>C 361-18</t>
  </si>
  <si>
    <t>REQUERIMIENTO DE LA FNE EN CONTRA DE SOCIEDAD DE TRANSPORTES AVDA. ALEMANIA-P. NUEVO S.A. Y OTROS</t>
  </si>
  <si>
    <t>C 362-18</t>
  </si>
  <si>
    <t>DEMANDA DE OPTIMIXPLUS LTDA. EN CONTRA DE UBER CHILE SPA</t>
  </si>
  <si>
    <t>C 363-18</t>
  </si>
  <si>
    <t>DEMANDA DE REDTEC S.A. EN CONTRA DE WALMART CHILE S.A.</t>
  </si>
  <si>
    <t>C 364-18</t>
  </si>
  <si>
    <t>DEMANDA DE SONAPESCA Y OTROS EN CONTRA DE SUBSECRETARÍA DE PESCA Y ACUICULTURA</t>
  </si>
  <si>
    <t>C 365-18</t>
  </si>
  <si>
    <t>C 366-18</t>
  </si>
  <si>
    <t>C 367-18</t>
  </si>
  <si>
    <t>DEMANDA DE TRANSPORTES LUNA EXPRESS S.A. EN CONTRA DE SOCIEDAD INMOBILIARIA E INVERSIONES P Y R S.A.</t>
  </si>
  <si>
    <t>C 368-19</t>
  </si>
  <si>
    <t>DEMANDA DE OBRASCÓN HUARTE LAIN S.A. EN CONTRA DE LA CORPORACIÓN ADMINISTRATIVA DEL PODER JUDICIAL.</t>
  </si>
  <si>
    <t>C 369-19</t>
  </si>
  <si>
    <t>DEMANDA DE CONSTRUCTORA TERRAGRAS LIMITADA CONTRA LA I. MUNICIPALIDAD DE SANTIAGO</t>
  </si>
  <si>
    <t>C 370-19</t>
  </si>
  <si>
    <t>MEDIDA PREJUDICIAL SOLICITADA POR SOCIEDAD COMERCIAL E INVERSIONES ARABRAN LTDA. EN CONTRA DE SOCIEDAD ICB TRADING S.A.</t>
  </si>
  <si>
    <t>C 371-19</t>
  </si>
  <si>
    <t>MEDIDA PREJUDICIAL SOLICITADA POR AT-PAC CHILE SPA. EN CONTRA DE LAYHER DEL PACÍFICO S.A.</t>
  </si>
  <si>
    <t>C 372-19</t>
  </si>
  <si>
    <t>MEDIDA CAUTELAR PREJUDICIAL SOLICITADA POR PRONOVA TECHNOLOGIES S.A. EN CONTRA DE SUBSECRETARÍA DE REDES ASISTENCIALES DEL MINISTERIO DE SALUD</t>
  </si>
  <si>
    <t>C 373-19</t>
  </si>
  <si>
    <t>DEMANDA DE TRANSPORTES SAN BERNARDO S.A. EN CONTRA DE SOCIEDAD INVERSIONES COLINA S.A.</t>
  </si>
  <si>
    <t>C 374-19</t>
  </si>
  <si>
    <t>DEMANDA DE ASILFA EN CONTRA DE CENABAST</t>
  </si>
  <si>
    <t>Terminadas</t>
  </si>
  <si>
    <t>En Corte Suprema</t>
  </si>
  <si>
    <t>En tramitación</t>
  </si>
  <si>
    <t>Medidas prejudiciales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</si>
</sst>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14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4" fillId="0" borderId="3" xfId="0" applyFont="1" applyBorder="1"/>
    <xf numFmtId="0" fontId="3" fillId="0" borderId="4" xfId="0" applyFont="1" applyBorder="1"/>
    <xf numFmtId="14" fontId="3" fillId="0" borderId="4" xfId="0" applyNumberFormat="1" applyFont="1" applyBorder="1"/>
    <xf numFmtId="14" fontId="3" fillId="0" borderId="3" xfId="0" applyNumberFormat="1" applyFont="1" applyBorder="1" applyAlignment="1">
      <alignment horizontal="right"/>
    </xf>
    <xf numFmtId="14" fontId="0" fillId="0" borderId="3" xfId="0" applyNumberFormat="1" applyBorder="1"/>
    <xf numFmtId="14" fontId="0" fillId="0" borderId="2" xfId="0" applyNumberFormat="1" applyBorder="1"/>
    <xf numFmtId="14" fontId="3" fillId="0" borderId="3" xfId="0" applyNumberFormat="1" applyFont="1" applyBorder="1"/>
    <xf numFmtId="14" fontId="3" fillId="0" borderId="2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2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14" fontId="3" fillId="3" borderId="4" xfId="0" applyNumberFormat="1" applyFont="1" applyFill="1" applyBorder="1"/>
    <xf numFmtId="14" fontId="3" fillId="3" borderId="3" xfId="0" applyNumberFormat="1" applyFont="1" applyFill="1" applyBorder="1" applyAlignment="1">
      <alignment horizontal="right"/>
    </xf>
    <xf numFmtId="14" fontId="3" fillId="3" borderId="2" xfId="0" applyNumberFormat="1" applyFont="1" applyFill="1" applyBorder="1" applyAlignment="1">
      <alignment horizontal="right"/>
    </xf>
    <xf numFmtId="14" fontId="3" fillId="3" borderId="3" xfId="0" applyNumberFormat="1" applyFont="1" applyFill="1" applyBorder="1"/>
    <xf numFmtId="165" fontId="3" fillId="0" borderId="2" xfId="1" applyNumberFormat="1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4" fillId="4" borderId="3" xfId="0" applyFont="1" applyFill="1" applyBorder="1"/>
    <xf numFmtId="0" fontId="3" fillId="4" borderId="4" xfId="0" applyFont="1" applyFill="1" applyBorder="1"/>
    <xf numFmtId="14" fontId="3" fillId="4" borderId="4" xfId="0" applyNumberFormat="1" applyFont="1" applyFill="1" applyBorder="1"/>
    <xf numFmtId="14" fontId="3" fillId="4" borderId="3" xfId="0" applyNumberFormat="1" applyFont="1" applyFill="1" applyBorder="1" applyAlignment="1">
      <alignment horizontal="right"/>
    </xf>
    <xf numFmtId="14" fontId="3" fillId="4" borderId="2" xfId="0" applyNumberFormat="1" applyFont="1" applyFill="1" applyBorder="1" applyAlignment="1">
      <alignment horizontal="right"/>
    </xf>
    <xf numFmtId="14" fontId="3" fillId="4" borderId="3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1" fontId="3" fillId="0" borderId="4" xfId="0" applyNumberFormat="1" applyFont="1" applyBorder="1"/>
    <xf numFmtId="0" fontId="0" fillId="5" borderId="0" xfId="0" applyFill="1"/>
    <xf numFmtId="0" fontId="3" fillId="6" borderId="3" xfId="0" applyFont="1" applyFill="1" applyBorder="1"/>
    <xf numFmtId="0" fontId="3" fillId="6" borderId="2" xfId="0" applyFont="1" applyFill="1" applyBorder="1"/>
    <xf numFmtId="0" fontId="4" fillId="6" borderId="3" xfId="0" applyFont="1" applyFill="1" applyBorder="1"/>
    <xf numFmtId="0" fontId="3" fillId="6" borderId="4" xfId="0" applyFont="1" applyFill="1" applyBorder="1"/>
    <xf numFmtId="14" fontId="3" fillId="6" borderId="4" xfId="0" applyNumberFormat="1" applyFont="1" applyFill="1" applyBorder="1"/>
    <xf numFmtId="14" fontId="3" fillId="6" borderId="3" xfId="0" applyNumberFormat="1" applyFont="1" applyFill="1" applyBorder="1" applyAlignment="1">
      <alignment horizontal="right"/>
    </xf>
    <xf numFmtId="14" fontId="3" fillId="6" borderId="2" xfId="0" applyNumberFormat="1" applyFont="1" applyFill="1" applyBorder="1" applyAlignment="1">
      <alignment horizontal="right"/>
    </xf>
    <xf numFmtId="14" fontId="3" fillId="6" borderId="3" xfId="0" applyNumberFormat="1" applyFont="1" applyFill="1" applyBorder="1"/>
    <xf numFmtId="0" fontId="0" fillId="6" borderId="0" xfId="0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2" xfId="0" applyFont="1" applyFill="1" applyBorder="1"/>
    <xf numFmtId="0" fontId="4" fillId="7" borderId="3" xfId="0" applyFont="1" applyFill="1" applyBorder="1"/>
    <xf numFmtId="0" fontId="3" fillId="7" borderId="4" xfId="0" applyFont="1" applyFill="1" applyBorder="1"/>
    <xf numFmtId="14" fontId="3" fillId="7" borderId="4" xfId="0" applyNumberFormat="1" applyFont="1" applyFill="1" applyBorder="1"/>
    <xf numFmtId="14" fontId="3" fillId="7" borderId="3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14" fontId="3" fillId="7" borderId="3" xfId="0" applyNumberFormat="1" applyFont="1" applyFill="1" applyBorder="1"/>
    <xf numFmtId="0" fontId="3" fillId="8" borderId="3" xfId="0" applyFont="1" applyFill="1" applyBorder="1"/>
    <xf numFmtId="0" fontId="3" fillId="8" borderId="4" xfId="0" applyFont="1" applyFill="1" applyBorder="1"/>
    <xf numFmtId="0" fontId="3" fillId="8" borderId="2" xfId="0" applyFont="1" applyFill="1" applyBorder="1"/>
    <xf numFmtId="0" fontId="0" fillId="7" borderId="0" xfId="0" applyFill="1"/>
    <xf numFmtId="0" fontId="4" fillId="8" borderId="3" xfId="0" applyFont="1" applyFill="1" applyBorder="1"/>
    <xf numFmtId="14" fontId="3" fillId="8" borderId="4" xfId="0" applyNumberFormat="1" applyFont="1" applyFill="1" applyBorder="1"/>
    <xf numFmtId="14" fontId="3" fillId="8" borderId="3" xfId="0" applyNumberFormat="1" applyFont="1" applyFill="1" applyBorder="1" applyAlignment="1">
      <alignment horizontal="right"/>
    </xf>
    <xf numFmtId="14" fontId="3" fillId="8" borderId="2" xfId="0" applyNumberFormat="1" applyFont="1" applyFill="1" applyBorder="1" applyAlignment="1">
      <alignment horizontal="right"/>
    </xf>
    <xf numFmtId="14" fontId="3" fillId="8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/>
    <xf numFmtId="14" fontId="3" fillId="5" borderId="4" xfId="0" applyNumberFormat="1" applyFont="1" applyFill="1" applyBorder="1"/>
    <xf numFmtId="14" fontId="3" fillId="5" borderId="3" xfId="0" applyNumberFormat="1" applyFont="1" applyFill="1" applyBorder="1" applyAlignment="1">
      <alignment horizontal="right"/>
    </xf>
    <xf numFmtId="14" fontId="3" fillId="5" borderId="2" xfId="0" applyNumberFormat="1" applyFont="1" applyFill="1" applyBorder="1" applyAlignment="1">
      <alignment horizontal="right"/>
    </xf>
    <xf numFmtId="14" fontId="3" fillId="5" borderId="3" xfId="0" applyNumberFormat="1" applyFont="1" applyFill="1" applyBorder="1"/>
    <xf numFmtId="0" fontId="3" fillId="5" borderId="3" xfId="0" applyFont="1" applyFill="1" applyBorder="1" applyAlignment="1">
      <alignment wrapText="1"/>
    </xf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2" xfId="0" applyFont="1" applyFill="1" applyBorder="1"/>
    <xf numFmtId="0" fontId="4" fillId="9" borderId="3" xfId="0" applyFont="1" applyFill="1" applyBorder="1"/>
    <xf numFmtId="0" fontId="3" fillId="9" borderId="4" xfId="0" applyFont="1" applyFill="1" applyBorder="1"/>
    <xf numFmtId="14" fontId="3" fillId="9" borderId="4" xfId="0" applyNumberFormat="1" applyFont="1" applyFill="1" applyBorder="1"/>
    <xf numFmtId="14" fontId="3" fillId="9" borderId="3" xfId="0" applyNumberFormat="1" applyFont="1" applyFill="1" applyBorder="1" applyAlignment="1">
      <alignment horizontal="right"/>
    </xf>
    <xf numFmtId="14" fontId="3" fillId="9" borderId="2" xfId="0" applyNumberFormat="1" applyFont="1" applyFill="1" applyBorder="1" applyAlignment="1">
      <alignment horizontal="right"/>
    </xf>
    <xf numFmtId="14" fontId="3" fillId="9" borderId="3" xfId="0" applyNumberFormat="1" applyFont="1" applyFill="1" applyBorder="1"/>
    <xf numFmtId="0" fontId="0" fillId="9" borderId="0" xfId="0" applyFill="1"/>
    <xf numFmtId="0" fontId="3" fillId="5" borderId="0" xfId="0" applyFont="1" applyFill="1"/>
    <xf numFmtId="0" fontId="3" fillId="5" borderId="3" xfId="2" applyFont="1" applyFill="1" applyBorder="1" applyAlignment="1">
      <alignment horizontal="left"/>
    </xf>
    <xf numFmtId="14" fontId="3" fillId="5" borderId="2" xfId="0" applyNumberFormat="1" applyFont="1" applyFill="1" applyBorder="1"/>
    <xf numFmtId="0" fontId="3" fillId="10" borderId="0" xfId="0" applyFont="1" applyFill="1"/>
    <xf numFmtId="0" fontId="3" fillId="7" borderId="0" xfId="0" applyFont="1" applyFill="1"/>
    <xf numFmtId="14" fontId="3" fillId="7" borderId="2" xfId="0" applyNumberFormat="1" applyFont="1" applyFill="1" applyBorder="1"/>
    <xf numFmtId="14" fontId="3" fillId="0" borderId="2" xfId="0" applyNumberFormat="1" applyFont="1" applyBorder="1"/>
    <xf numFmtId="0" fontId="3" fillId="7" borderId="3" xfId="2" applyFont="1" applyFill="1" applyBorder="1" applyAlignment="1">
      <alignment horizontal="left"/>
    </xf>
    <xf numFmtId="0" fontId="3" fillId="0" borderId="3" xfId="2" applyFont="1" applyBorder="1" applyAlignment="1">
      <alignment horizontal="left"/>
    </xf>
    <xf numFmtId="0" fontId="0" fillId="7" borderId="3" xfId="0" applyFill="1" applyBorder="1"/>
    <xf numFmtId="0" fontId="3" fillId="7" borderId="5" xfId="0" applyFont="1" applyFill="1" applyBorder="1"/>
    <xf numFmtId="0" fontId="0" fillId="7" borderId="2" xfId="0" applyFill="1" applyBorder="1"/>
    <xf numFmtId="14" fontId="5" fillId="7" borderId="3" xfId="0" applyNumberFormat="1" applyFont="1" applyFill="1" applyBorder="1" applyAlignment="1">
      <alignment horizontal="right"/>
    </xf>
    <xf numFmtId="14" fontId="0" fillId="7" borderId="3" xfId="0" applyNumberFormat="1" applyFill="1" applyBorder="1"/>
    <xf numFmtId="14" fontId="0" fillId="7" borderId="2" xfId="0" applyNumberFormat="1" applyFill="1" applyBorder="1"/>
    <xf numFmtId="0" fontId="0" fillId="7" borderId="4" xfId="0" applyFill="1" applyBorder="1"/>
    <xf numFmtId="0" fontId="3" fillId="10" borderId="3" xfId="0" applyFont="1" applyFill="1" applyBorder="1" applyAlignment="1">
      <alignment horizontal="center"/>
    </xf>
    <xf numFmtId="0" fontId="3" fillId="10" borderId="3" xfId="2" applyFont="1" applyFill="1" applyBorder="1" applyAlignment="1">
      <alignment horizontal="left"/>
    </xf>
    <xf numFmtId="0" fontId="3" fillId="10" borderId="3" xfId="0" applyFont="1" applyFill="1" applyBorder="1"/>
    <xf numFmtId="0" fontId="3" fillId="10" borderId="5" xfId="0" applyFont="1" applyFill="1" applyBorder="1"/>
    <xf numFmtId="0" fontId="0" fillId="10" borderId="3" xfId="0" applyFill="1" applyBorder="1"/>
    <xf numFmtId="0" fontId="0" fillId="10" borderId="2" xfId="0" applyFill="1" applyBorder="1"/>
    <xf numFmtId="14" fontId="3" fillId="10" borderId="4" xfId="0" applyNumberFormat="1" applyFont="1" applyFill="1" applyBorder="1"/>
    <xf numFmtId="0" fontId="0" fillId="10" borderId="4" xfId="0" applyFill="1" applyBorder="1"/>
    <xf numFmtId="14" fontId="0" fillId="10" borderId="3" xfId="0" applyNumberFormat="1" applyFill="1" applyBorder="1"/>
    <xf numFmtId="0" fontId="0" fillId="10" borderId="0" xfId="0" applyFill="1"/>
    <xf numFmtId="14" fontId="0" fillId="10" borderId="4" xfId="0" applyNumberFormat="1" applyFill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0" fontId="0" fillId="0" borderId="3" xfId="0" applyBorder="1"/>
    <xf numFmtId="14" fontId="3" fillId="0" borderId="4" xfId="0" applyNumberFormat="1" applyFont="1" applyBorder="1" applyAlignment="1">
      <alignment horizontal="right"/>
    </xf>
    <xf numFmtId="0" fontId="0" fillId="0" borderId="4" xfId="0" applyBorder="1"/>
    <xf numFmtId="14" fontId="0" fillId="0" borderId="4" xfId="0" applyNumberFormat="1" applyBorder="1"/>
    <xf numFmtId="0" fontId="3" fillId="0" borderId="0" xfId="2" applyFont="1" applyAlignment="1">
      <alignment horizontal="lef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5" fillId="11" borderId="3" xfId="0" applyFont="1" applyFill="1" applyBorder="1"/>
    <xf numFmtId="0" fontId="3" fillId="11" borderId="3" xfId="0" applyFont="1" applyFill="1" applyBorder="1"/>
    <xf numFmtId="0" fontId="0" fillId="11" borderId="3" xfId="0" applyFill="1" applyBorder="1"/>
    <xf numFmtId="0" fontId="3" fillId="11" borderId="2" xfId="0" applyFont="1" applyFill="1" applyBorder="1"/>
    <xf numFmtId="14" fontId="3" fillId="11" borderId="4" xfId="0" applyNumberFormat="1" applyFont="1" applyFill="1" applyBorder="1"/>
    <xf numFmtId="14" fontId="3" fillId="11" borderId="3" xfId="0" applyNumberFormat="1" applyFont="1" applyFill="1" applyBorder="1"/>
    <xf numFmtId="14" fontId="3" fillId="11" borderId="2" xfId="0" applyNumberFormat="1" applyFont="1" applyFill="1" applyBorder="1"/>
    <xf numFmtId="0" fontId="0" fillId="11" borderId="4" xfId="0" applyFill="1" applyBorder="1"/>
    <xf numFmtId="14" fontId="0" fillId="11" borderId="3" xfId="0" applyNumberFormat="1" applyFill="1" applyBorder="1"/>
    <xf numFmtId="0" fontId="0" fillId="11" borderId="2" xfId="0" applyFill="1" applyBorder="1"/>
    <xf numFmtId="14" fontId="3" fillId="10" borderId="3" xfId="0" applyNumberFormat="1" applyFont="1" applyFill="1" applyBorder="1"/>
    <xf numFmtId="0" fontId="3" fillId="3" borderId="5" xfId="0" applyFont="1" applyFill="1" applyBorder="1"/>
    <xf numFmtId="14" fontId="3" fillId="3" borderId="4" xfId="0" applyNumberFormat="1" applyFont="1" applyFill="1" applyBorder="1" applyAlignment="1">
      <alignment horizontal="right"/>
    </xf>
    <xf numFmtId="0" fontId="0" fillId="0" borderId="6" xfId="0" applyBorder="1"/>
    <xf numFmtId="0" fontId="5" fillId="0" borderId="0" xfId="0" applyFont="1"/>
    <xf numFmtId="0" fontId="3" fillId="10" borderId="3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934F7F74-8CC9-4AD3-9743-48B01B3E3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7309-30B1-4019-A371-4E03657E7118}">
  <sheetPr>
    <pageSetUpPr fitToPage="1"/>
  </sheetPr>
  <dimension ref="A1:DH485"/>
  <sheetViews>
    <sheetView tabSelected="1" zoomScaleNormal="100" workbookViewId="0">
      <pane xSplit="2" ySplit="2" topLeftCell="X278" activePane="bottomRight" state="frozenSplit"/>
      <selection pane="topRight" activeCell="B1" sqref="B1"/>
      <selection pane="bottomLeft" activeCell="A2" sqref="A2"/>
      <selection pane="bottomRight" activeCell="X316" sqref="X316"/>
    </sheetView>
  </sheetViews>
  <sheetFormatPr baseColWidth="10" defaultRowHeight="12.75" x14ac:dyDescent="0.2"/>
  <cols>
    <col min="1" max="1" width="8.7109375" bestFit="1" customWidth="1"/>
    <col min="2" max="2" width="74.42578125" customWidth="1"/>
    <col min="3" max="3" width="20.140625" customWidth="1"/>
    <col min="4" max="4" width="11.42578125" customWidth="1"/>
    <col min="5" max="5" width="24.28515625" customWidth="1"/>
    <col min="6" max="9" width="11.42578125" customWidth="1"/>
    <col min="10" max="10" width="12.42578125" customWidth="1"/>
    <col min="11" max="11" width="12" customWidth="1"/>
    <col min="12" max="13" width="12.28515625" customWidth="1"/>
    <col min="14" max="17" width="11.42578125" customWidth="1"/>
    <col min="18" max="18" width="11.42578125" style="153" customWidth="1"/>
    <col min="19" max="19" width="13.5703125" customWidth="1"/>
    <col min="20" max="20" width="21.7109375" customWidth="1"/>
    <col min="21" max="21" width="19.7109375" customWidth="1"/>
    <col min="22" max="25" width="11.42578125" customWidth="1"/>
    <col min="26" max="26" width="12.140625" style="9" bestFit="1" customWidth="1"/>
    <col min="27" max="27" width="16.42578125" style="9" bestFit="1" customWidth="1"/>
    <col min="28" max="28" width="11.5703125" style="9" bestFit="1" customWidth="1"/>
    <col min="29" max="30" width="16.85546875" style="9" bestFit="1" customWidth="1"/>
    <col min="31" max="31" width="10.28515625" style="9" bestFit="1" customWidth="1"/>
    <col min="32" max="32" width="12.42578125" style="9" bestFit="1" customWidth="1"/>
    <col min="33" max="33" width="20.42578125" style="9" bestFit="1" customWidth="1"/>
    <col min="34" max="34" width="13.140625" style="9" bestFit="1" customWidth="1"/>
    <col min="37" max="38" width="11.42578125" style="9"/>
    <col min="42" max="43" width="11.42578125" style="9"/>
    <col min="47" max="48" width="11.42578125" style="9"/>
    <col min="60" max="60" width="11.42578125" customWidth="1"/>
  </cols>
  <sheetData>
    <row r="1" spans="1:68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3"/>
      <c r="T1" s="3"/>
      <c r="U1" s="3"/>
      <c r="V1" s="3"/>
      <c r="W1" s="3"/>
      <c r="X1" s="3"/>
      <c r="Z1" s="5" t="s">
        <v>1</v>
      </c>
      <c r="AA1" s="6"/>
      <c r="AB1" s="6"/>
      <c r="AC1" s="6"/>
      <c r="AD1" s="6"/>
      <c r="AE1" s="6"/>
      <c r="AF1" s="6"/>
      <c r="AG1" s="7"/>
      <c r="AH1" s="7"/>
      <c r="AJ1" s="8" t="s">
        <v>2</v>
      </c>
      <c r="AO1" s="8" t="s">
        <v>3</v>
      </c>
      <c r="AT1" s="8" t="s">
        <v>4</v>
      </c>
      <c r="AY1" s="10" t="s">
        <v>5</v>
      </c>
      <c r="AZ1" s="11"/>
      <c r="BB1" s="8" t="s">
        <v>6</v>
      </c>
      <c r="BF1" s="8" t="s">
        <v>7</v>
      </c>
      <c r="BM1" s="8" t="s">
        <v>8</v>
      </c>
      <c r="BN1" s="8"/>
      <c r="BO1" s="8"/>
      <c r="BP1" s="8"/>
    </row>
    <row r="2" spans="1:68" s="19" customFormat="1" ht="45" customHeight="1" x14ac:dyDescent="0.2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3" t="s">
        <v>25</v>
      </c>
      <c r="R2" s="12" t="s">
        <v>26</v>
      </c>
      <c r="S2" s="14" t="s">
        <v>27</v>
      </c>
      <c r="T2" s="12" t="s">
        <v>28</v>
      </c>
      <c r="U2" s="12" t="s">
        <v>29</v>
      </c>
      <c r="V2" s="12" t="s">
        <v>30</v>
      </c>
      <c r="W2" s="12" t="s">
        <v>31</v>
      </c>
      <c r="X2" s="13" t="s">
        <v>32</v>
      </c>
      <c r="Y2" s="15"/>
      <c r="Z2" s="16" t="s">
        <v>33</v>
      </c>
      <c r="AA2" s="17" t="s">
        <v>34</v>
      </c>
      <c r="AB2" s="17" t="s">
        <v>17</v>
      </c>
      <c r="AC2" s="17" t="s">
        <v>35</v>
      </c>
      <c r="AD2" s="17" t="s">
        <v>36</v>
      </c>
      <c r="AE2" s="17" t="s">
        <v>37</v>
      </c>
      <c r="AF2" s="17" t="s">
        <v>38</v>
      </c>
      <c r="AG2" s="17" t="s">
        <v>39</v>
      </c>
      <c r="AH2" s="18" t="s">
        <v>32</v>
      </c>
      <c r="AI2" s="15"/>
      <c r="AJ2" s="14" t="s">
        <v>40</v>
      </c>
      <c r="AK2" s="17" t="s">
        <v>41</v>
      </c>
      <c r="AL2" s="17" t="s">
        <v>42</v>
      </c>
      <c r="AM2" s="13" t="s">
        <v>43</v>
      </c>
      <c r="AN2" s="15"/>
      <c r="AO2" s="14" t="s">
        <v>44</v>
      </c>
      <c r="AP2" s="17" t="s">
        <v>45</v>
      </c>
      <c r="AQ2" s="17" t="s">
        <v>46</v>
      </c>
      <c r="AR2" s="13" t="s">
        <v>43</v>
      </c>
      <c r="AS2" s="15"/>
      <c r="AT2" s="14" t="s">
        <v>47</v>
      </c>
      <c r="AU2" s="17" t="s">
        <v>41</v>
      </c>
      <c r="AV2" s="17" t="s">
        <v>42</v>
      </c>
      <c r="AW2" s="13" t="s">
        <v>43</v>
      </c>
      <c r="AX2" s="15"/>
      <c r="AY2" s="14" t="s">
        <v>48</v>
      </c>
      <c r="AZ2" s="13" t="s">
        <v>49</v>
      </c>
      <c r="BB2" s="20" t="s">
        <v>50</v>
      </c>
      <c r="BC2" s="21" t="s">
        <v>51</v>
      </c>
      <c r="BD2" s="22" t="s">
        <v>52</v>
      </c>
      <c r="BF2" s="14" t="s">
        <v>53</v>
      </c>
      <c r="BG2" s="12" t="s">
        <v>54</v>
      </c>
      <c r="BH2" s="12" t="s">
        <v>55</v>
      </c>
      <c r="BI2" s="12" t="s">
        <v>56</v>
      </c>
      <c r="BJ2" s="12" t="s">
        <v>57</v>
      </c>
      <c r="BK2" s="13" t="s">
        <v>58</v>
      </c>
      <c r="BM2" s="14" t="s">
        <v>53</v>
      </c>
      <c r="BN2" s="12" t="s">
        <v>59</v>
      </c>
      <c r="BO2" s="12" t="s">
        <v>57</v>
      </c>
      <c r="BP2" s="13" t="s">
        <v>58</v>
      </c>
    </row>
    <row r="3" spans="1:68" x14ac:dyDescent="0.2">
      <c r="A3" s="23" t="s">
        <v>60</v>
      </c>
      <c r="B3" s="24" t="s">
        <v>61</v>
      </c>
      <c r="C3" s="24">
        <v>1</v>
      </c>
      <c r="D3" s="24">
        <v>0</v>
      </c>
      <c r="E3" s="24"/>
      <c r="F3" s="24">
        <v>0</v>
      </c>
      <c r="G3" s="24">
        <v>0</v>
      </c>
      <c r="H3" s="24">
        <v>1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5">
        <v>1</v>
      </c>
      <c r="R3" s="26">
        <v>6</v>
      </c>
      <c r="S3" s="27"/>
      <c r="T3" s="24" t="s">
        <v>62</v>
      </c>
      <c r="U3" s="24" t="s">
        <v>63</v>
      </c>
      <c r="V3" s="24">
        <v>0</v>
      </c>
      <c r="W3" s="24">
        <v>0</v>
      </c>
      <c r="X3" s="25"/>
      <c r="Z3" s="28">
        <v>35229</v>
      </c>
      <c r="AA3" s="29">
        <v>35606</v>
      </c>
      <c r="AB3" s="29">
        <v>37643</v>
      </c>
      <c r="AC3" s="29">
        <v>37644</v>
      </c>
      <c r="AD3" s="29">
        <v>38133</v>
      </c>
      <c r="AE3" s="29">
        <v>38154</v>
      </c>
      <c r="AF3" s="29">
        <v>38204</v>
      </c>
      <c r="AG3" s="30"/>
      <c r="AH3" s="31"/>
      <c r="AJ3" s="27">
        <v>0</v>
      </c>
      <c r="AK3" s="32"/>
      <c r="AL3" s="32"/>
      <c r="AM3" s="25"/>
      <c r="AO3" s="27">
        <v>0</v>
      </c>
      <c r="AP3" s="32"/>
      <c r="AQ3" s="32"/>
      <c r="AR3" s="25"/>
      <c r="AT3" s="27">
        <v>0</v>
      </c>
      <c r="AU3" s="32"/>
      <c r="AV3" s="32"/>
      <c r="AW3" s="25"/>
      <c r="AY3" s="27"/>
      <c r="AZ3" s="25"/>
      <c r="BB3" s="27">
        <f t="shared" ref="BB3:BB66" si="0">+IF(AF3="","",AF3-Z3)</f>
        <v>2975</v>
      </c>
      <c r="BC3" s="24" t="e">
        <f>+IF(AG2="","",AH2-AG2)</f>
        <v>#VALUE!</v>
      </c>
      <c r="BD3" s="25" t="e">
        <f t="shared" ref="BD3:BD66" si="1">IF(BB3="","",IF(BC3="",BB3,BB3+BC3))</f>
        <v>#VALUE!</v>
      </c>
      <c r="BF3" s="27" t="str">
        <f>+IF(AND($I3=1,$Q3=1),AA3-Z3,"")</f>
        <v/>
      </c>
      <c r="BG3" s="24" t="str">
        <f>+IF(AND($I3=1,$Q3=1),AB3-AA3,"")</f>
        <v/>
      </c>
      <c r="BH3" s="24" t="str">
        <f>+IF(AND($I3=1,$Q3=1),AD3-AB3,"")</f>
        <v/>
      </c>
      <c r="BI3" s="24" t="str">
        <f>+IF(AND($I3=1,$Q3=1),AE3-AD3,"")</f>
        <v/>
      </c>
      <c r="BJ3" s="24" t="str">
        <f>+IF(AND($I3=1,$Q3=1),AF3-AE3,"")</f>
        <v/>
      </c>
      <c r="BK3" s="25" t="str">
        <f t="shared" ref="BK3:BK66" si="2">+IF(AND($I3=1,$Q3=1),AF3-Z3,"")</f>
        <v/>
      </c>
      <c r="BM3" s="27">
        <f>+IF(AND($I3=0,$Q3=1),AA3-Z3,"")</f>
        <v>377</v>
      </c>
      <c r="BN3" s="24">
        <f>+IF(AND($I3=0,$Q3=1),AE3-AA3,"")</f>
        <v>2548</v>
      </c>
      <c r="BO3" s="24">
        <f>+IF(AND($I3=0,$Q3=1),AF3-AE3,"")</f>
        <v>50</v>
      </c>
      <c r="BP3" s="25">
        <f t="shared" ref="BP3:BP26" si="3">+IF(AND($I3=0,$Q3=1),AF3-Z3,"")</f>
        <v>2975</v>
      </c>
    </row>
    <row r="4" spans="1:68" x14ac:dyDescent="0.2">
      <c r="A4" s="23" t="s">
        <v>64</v>
      </c>
      <c r="B4" s="24" t="s">
        <v>65</v>
      </c>
      <c r="C4" s="24">
        <v>1</v>
      </c>
      <c r="D4" s="24">
        <v>0</v>
      </c>
      <c r="E4" s="24"/>
      <c r="F4" s="24">
        <v>1</v>
      </c>
      <c r="G4" s="24">
        <v>1</v>
      </c>
      <c r="H4" s="24">
        <v>1</v>
      </c>
      <c r="I4" s="24">
        <v>1</v>
      </c>
      <c r="J4" s="24">
        <v>16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5">
        <v>1</v>
      </c>
      <c r="R4" s="26">
        <v>7</v>
      </c>
      <c r="S4" s="27" t="s">
        <v>66</v>
      </c>
      <c r="T4" s="24" t="s">
        <v>67</v>
      </c>
      <c r="U4" s="24" t="s">
        <v>68</v>
      </c>
      <c r="V4" s="24">
        <v>0</v>
      </c>
      <c r="W4" s="24">
        <v>0</v>
      </c>
      <c r="X4" s="25"/>
      <c r="Z4" s="28">
        <v>35563</v>
      </c>
      <c r="AA4" s="29">
        <v>35573</v>
      </c>
      <c r="AB4" s="29" t="s">
        <v>69</v>
      </c>
      <c r="AC4" s="29" t="s">
        <v>69</v>
      </c>
      <c r="AD4" s="29" t="s">
        <v>69</v>
      </c>
      <c r="AE4" s="29" t="s">
        <v>69</v>
      </c>
      <c r="AF4" s="29">
        <v>38512</v>
      </c>
      <c r="AG4" s="29"/>
      <c r="AH4" s="33"/>
      <c r="AJ4" s="27">
        <v>0</v>
      </c>
      <c r="AK4" s="32"/>
      <c r="AL4" s="32"/>
      <c r="AM4" s="25"/>
      <c r="AO4" s="27">
        <v>0</v>
      </c>
      <c r="AP4" s="32"/>
      <c r="AQ4" s="32"/>
      <c r="AR4" s="25"/>
      <c r="AT4" s="27">
        <v>0</v>
      </c>
      <c r="AU4" s="32"/>
      <c r="AV4" s="32"/>
      <c r="AW4" s="25"/>
      <c r="AY4" s="27">
        <v>500</v>
      </c>
      <c r="AZ4" s="25">
        <v>500</v>
      </c>
      <c r="BB4" s="27">
        <f t="shared" si="0"/>
        <v>2949</v>
      </c>
      <c r="BC4" s="24" t="str">
        <f>+IF(AG4="","",AH4-AG4)</f>
        <v/>
      </c>
      <c r="BD4" s="25">
        <f t="shared" si="1"/>
        <v>2949</v>
      </c>
      <c r="BF4" s="27">
        <f t="shared" ref="BF4:BG67" si="4">+IF(AND($I4=1,$Q4=1),AA4-Z4,"")</f>
        <v>10</v>
      </c>
      <c r="BG4" s="24"/>
      <c r="BH4" s="24"/>
      <c r="BI4" s="24"/>
      <c r="BJ4" s="24"/>
      <c r="BK4" s="25">
        <f t="shared" si="2"/>
        <v>2949</v>
      </c>
      <c r="BM4" s="27" t="str">
        <f>+IF(AND($I4=0,$Q4=1),AA4-Z4,"")</f>
        <v/>
      </c>
      <c r="BN4" s="24" t="str">
        <f>+IF(AND($I4=0,$Q4=1),AE4-AA4,"")</f>
        <v/>
      </c>
      <c r="BO4" s="24" t="str">
        <f>+IF(AND($I4=0,$Q4=1),AF4-AE4,"")</f>
        <v/>
      </c>
      <c r="BP4" s="25" t="str">
        <f t="shared" si="3"/>
        <v/>
      </c>
    </row>
    <row r="5" spans="1:68" x14ac:dyDescent="0.2">
      <c r="A5" s="23" t="s">
        <v>70</v>
      </c>
      <c r="B5" s="24" t="s">
        <v>71</v>
      </c>
      <c r="C5" s="24">
        <v>1</v>
      </c>
      <c r="D5" s="24">
        <v>0</v>
      </c>
      <c r="E5" s="24"/>
      <c r="F5" s="24">
        <v>0</v>
      </c>
      <c r="G5" s="24">
        <v>1</v>
      </c>
      <c r="H5" s="24">
        <v>1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5">
        <v>1</v>
      </c>
      <c r="R5" s="26">
        <v>9</v>
      </c>
      <c r="S5" s="27" t="s">
        <v>72</v>
      </c>
      <c r="T5" s="24" t="s">
        <v>62</v>
      </c>
      <c r="U5" s="24" t="s">
        <v>63</v>
      </c>
      <c r="V5" s="24">
        <v>0</v>
      </c>
      <c r="W5" s="24">
        <v>1</v>
      </c>
      <c r="X5" s="25" t="s">
        <v>73</v>
      </c>
      <c r="Z5" s="28">
        <v>37099</v>
      </c>
      <c r="AA5" s="29">
        <v>38145</v>
      </c>
      <c r="AB5" s="29" t="s">
        <v>69</v>
      </c>
      <c r="AC5" s="29" t="s">
        <v>69</v>
      </c>
      <c r="AD5" s="29">
        <v>38174</v>
      </c>
      <c r="AE5" s="29">
        <v>38209</v>
      </c>
      <c r="AF5" s="29">
        <v>38265</v>
      </c>
      <c r="AG5" s="29">
        <v>38278</v>
      </c>
      <c r="AH5" s="33">
        <v>38498</v>
      </c>
      <c r="AJ5" s="27">
        <v>0</v>
      </c>
      <c r="AK5" s="32"/>
      <c r="AL5" s="32"/>
      <c r="AM5" s="25"/>
      <c r="AO5" s="27">
        <v>0</v>
      </c>
      <c r="AP5" s="32"/>
      <c r="AQ5" s="32"/>
      <c r="AR5" s="25"/>
      <c r="AT5" s="27">
        <v>0</v>
      </c>
      <c r="AU5" s="32"/>
      <c r="AV5" s="32"/>
      <c r="AW5" s="25"/>
      <c r="AY5" s="27"/>
      <c r="AZ5" s="25"/>
      <c r="BB5" s="27">
        <f t="shared" si="0"/>
        <v>1166</v>
      </c>
      <c r="BC5" s="24" t="e">
        <f>+IF(#REF!="","",#REF!-#REF!)</f>
        <v>#REF!</v>
      </c>
      <c r="BD5" s="25" t="e">
        <f t="shared" si="1"/>
        <v>#REF!</v>
      </c>
      <c r="BF5" s="27" t="str">
        <f t="shared" si="4"/>
        <v/>
      </c>
      <c r="BG5" s="24" t="str">
        <f t="shared" si="4"/>
        <v/>
      </c>
      <c r="BH5" s="24" t="str">
        <f t="shared" ref="BH5:BH68" si="5">+IF(AND($I5=1,$Q5=1),AD5-AB5,"")</f>
        <v/>
      </c>
      <c r="BI5" s="24" t="str">
        <f t="shared" ref="BI5:BJ68" si="6">+IF(AND($I5=1,$Q5=1),AE5-AD5,"")</f>
        <v/>
      </c>
      <c r="BJ5" s="24" t="str">
        <f t="shared" si="6"/>
        <v/>
      </c>
      <c r="BK5" s="25" t="str">
        <f t="shared" si="2"/>
        <v/>
      </c>
      <c r="BM5" s="27">
        <f>+IF(AND($I5=0,$Q5=1),AA5-Z5,"")</f>
        <v>1046</v>
      </c>
      <c r="BN5" s="24">
        <f>+IF(AND($I5=0,$Q5=1),AE5-AA5,"")</f>
        <v>64</v>
      </c>
      <c r="BO5" s="24">
        <f>+IF(AND($I5=0,$Q5=1),AF5-AE5,"")</f>
        <v>56</v>
      </c>
      <c r="BP5" s="25">
        <f t="shared" si="3"/>
        <v>1166</v>
      </c>
    </row>
    <row r="6" spans="1:68" x14ac:dyDescent="0.2">
      <c r="A6" s="23" t="s">
        <v>74</v>
      </c>
      <c r="B6" s="24" t="s">
        <v>75</v>
      </c>
      <c r="C6" s="24">
        <v>1</v>
      </c>
      <c r="D6" s="24">
        <v>0</v>
      </c>
      <c r="E6" s="24"/>
      <c r="F6" s="24">
        <v>0</v>
      </c>
      <c r="G6" s="24">
        <v>0</v>
      </c>
      <c r="H6" s="24">
        <v>1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5">
        <v>0</v>
      </c>
      <c r="R6" s="26"/>
      <c r="S6" s="27"/>
      <c r="T6" s="24" t="s">
        <v>62</v>
      </c>
      <c r="U6" s="24" t="s">
        <v>76</v>
      </c>
      <c r="V6" s="24"/>
      <c r="W6" s="24"/>
      <c r="X6" s="25"/>
      <c r="Z6" s="28">
        <v>37111</v>
      </c>
      <c r="AA6" s="29" t="s">
        <v>69</v>
      </c>
      <c r="AB6" s="29" t="s">
        <v>69</v>
      </c>
      <c r="AC6" s="29" t="s">
        <v>69</v>
      </c>
      <c r="AD6" s="29" t="s">
        <v>69</v>
      </c>
      <c r="AE6" s="29" t="s">
        <v>69</v>
      </c>
      <c r="AF6" s="29">
        <v>38188</v>
      </c>
      <c r="AG6" s="34"/>
      <c r="AH6" s="34"/>
      <c r="AJ6" s="27">
        <v>0</v>
      </c>
      <c r="AK6" s="32"/>
      <c r="AL6" s="32"/>
      <c r="AM6" s="25"/>
      <c r="AO6" s="27">
        <v>0</v>
      </c>
      <c r="AP6" s="32"/>
      <c r="AQ6" s="32"/>
      <c r="AR6" s="25"/>
      <c r="AT6" s="27">
        <v>0</v>
      </c>
      <c r="AU6" s="32"/>
      <c r="AV6" s="32"/>
      <c r="AW6" s="25"/>
      <c r="AY6" s="27"/>
      <c r="AZ6" s="25"/>
      <c r="BB6" s="27">
        <f t="shared" si="0"/>
        <v>1077</v>
      </c>
      <c r="BC6" s="24" t="str">
        <f t="shared" ref="BC6:BC69" si="7">+IF(AG6="","",AH6-AG6)</f>
        <v/>
      </c>
      <c r="BD6" s="25">
        <f t="shared" si="1"/>
        <v>1077</v>
      </c>
      <c r="BF6" s="27" t="str">
        <f t="shared" si="4"/>
        <v/>
      </c>
      <c r="BG6" s="24" t="str">
        <f t="shared" si="4"/>
        <v/>
      </c>
      <c r="BH6" s="24" t="str">
        <f t="shared" si="5"/>
        <v/>
      </c>
      <c r="BI6" s="24" t="str">
        <f t="shared" si="6"/>
        <v/>
      </c>
      <c r="BJ6" s="24" t="str">
        <f t="shared" si="6"/>
        <v/>
      </c>
      <c r="BK6" s="25" t="str">
        <f t="shared" si="2"/>
        <v/>
      </c>
      <c r="BM6" s="27" t="str">
        <f>+IF(AND($I6=0,$Q6=1),AA6-Z6,"")</f>
        <v/>
      </c>
      <c r="BN6" s="24" t="str">
        <f>+IF(AND($I6=0,$Q6=1),AE6-AA6,"")</f>
        <v/>
      </c>
      <c r="BO6" s="24" t="str">
        <f>+IF(AND($I6=0,$Q6=1),AF6-AE6,"")</f>
        <v/>
      </c>
      <c r="BP6" s="25" t="str">
        <f t="shared" si="3"/>
        <v/>
      </c>
    </row>
    <row r="7" spans="1:68" x14ac:dyDescent="0.2">
      <c r="A7" s="23" t="s">
        <v>77</v>
      </c>
      <c r="B7" s="24" t="s">
        <v>78</v>
      </c>
      <c r="C7" s="24">
        <v>1</v>
      </c>
      <c r="D7" s="24">
        <v>0</v>
      </c>
      <c r="E7" s="24"/>
      <c r="F7" s="24">
        <v>1</v>
      </c>
      <c r="G7" s="24">
        <v>1</v>
      </c>
      <c r="H7" s="24">
        <v>1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1</v>
      </c>
      <c r="P7" s="24">
        <v>0</v>
      </c>
      <c r="Q7" s="25">
        <v>0</v>
      </c>
      <c r="R7" s="26"/>
      <c r="S7" s="27"/>
      <c r="T7" s="24" t="s">
        <v>62</v>
      </c>
      <c r="U7" s="24" t="s">
        <v>79</v>
      </c>
      <c r="V7" s="24"/>
      <c r="W7" s="24"/>
      <c r="X7" s="25"/>
      <c r="Z7" s="28">
        <v>37159</v>
      </c>
      <c r="AA7" s="29">
        <v>38189</v>
      </c>
      <c r="AB7" s="29" t="s">
        <v>69</v>
      </c>
      <c r="AC7" s="29" t="s">
        <v>69</v>
      </c>
      <c r="AD7" s="29" t="s">
        <v>69</v>
      </c>
      <c r="AE7" s="29" t="s">
        <v>69</v>
      </c>
      <c r="AF7" s="29">
        <v>38335</v>
      </c>
      <c r="AG7" s="29"/>
      <c r="AH7" s="33"/>
      <c r="AJ7" s="27">
        <v>0</v>
      </c>
      <c r="AK7" s="32"/>
      <c r="AL7" s="32"/>
      <c r="AM7" s="25"/>
      <c r="AO7" s="27">
        <v>0</v>
      </c>
      <c r="AP7" s="32"/>
      <c r="AQ7" s="32"/>
      <c r="AR7" s="25"/>
      <c r="AT7" s="27">
        <v>0</v>
      </c>
      <c r="AU7" s="32"/>
      <c r="AV7" s="32"/>
      <c r="AW7" s="25"/>
      <c r="AY7" s="27"/>
      <c r="AZ7" s="25"/>
      <c r="BB7" s="27">
        <f t="shared" si="0"/>
        <v>1176</v>
      </c>
      <c r="BC7" s="24" t="str">
        <f t="shared" si="7"/>
        <v/>
      </c>
      <c r="BD7" s="25">
        <f t="shared" si="1"/>
        <v>1176</v>
      </c>
      <c r="BF7" s="27" t="str">
        <f t="shared" si="4"/>
        <v/>
      </c>
      <c r="BG7" s="24" t="str">
        <f t="shared" si="4"/>
        <v/>
      </c>
      <c r="BH7" s="24" t="str">
        <f t="shared" si="5"/>
        <v/>
      </c>
      <c r="BI7" s="24" t="str">
        <f t="shared" si="6"/>
        <v/>
      </c>
      <c r="BJ7" s="24" t="str">
        <f t="shared" si="6"/>
        <v/>
      </c>
      <c r="BK7" s="25" t="str">
        <f t="shared" si="2"/>
        <v/>
      </c>
      <c r="BM7" s="27" t="str">
        <f>+IF(AND($I7=0,$Q7=1),AA7-Z7,"")</f>
        <v/>
      </c>
      <c r="BN7" s="24" t="str">
        <f>+IF(AND($I7=0,$Q7=1),AE7-AA7,"")</f>
        <v/>
      </c>
      <c r="BO7" s="24" t="str">
        <f>+IF(AND($I7=0,$Q7=1),AF7-AE7,"")</f>
        <v/>
      </c>
      <c r="BP7" s="25" t="str">
        <f t="shared" si="3"/>
        <v/>
      </c>
    </row>
    <row r="8" spans="1:68" x14ac:dyDescent="0.2">
      <c r="A8" s="23" t="s">
        <v>80</v>
      </c>
      <c r="B8" s="24" t="s">
        <v>81</v>
      </c>
      <c r="C8" s="24">
        <v>1</v>
      </c>
      <c r="D8" s="24">
        <v>0</v>
      </c>
      <c r="E8" s="24"/>
      <c r="F8" s="24">
        <v>0</v>
      </c>
      <c r="G8" s="24">
        <v>0</v>
      </c>
      <c r="H8" s="24">
        <v>1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5">
        <v>1</v>
      </c>
      <c r="R8" s="26">
        <v>5</v>
      </c>
      <c r="S8" s="27" t="s">
        <v>66</v>
      </c>
      <c r="T8" s="24" t="s">
        <v>62</v>
      </c>
      <c r="U8" s="24" t="s">
        <v>82</v>
      </c>
      <c r="V8" s="24">
        <v>0</v>
      </c>
      <c r="W8" s="24">
        <v>0</v>
      </c>
      <c r="X8" s="25"/>
      <c r="Z8" s="28">
        <v>37308</v>
      </c>
      <c r="AA8" s="29">
        <v>38141</v>
      </c>
      <c r="AB8" s="29" t="s">
        <v>69</v>
      </c>
      <c r="AC8" s="29" t="s">
        <v>69</v>
      </c>
      <c r="AD8" s="29" t="s">
        <v>69</v>
      </c>
      <c r="AE8" s="29" t="s">
        <v>69</v>
      </c>
      <c r="AF8" s="29">
        <v>38181</v>
      </c>
      <c r="AG8" s="29"/>
      <c r="AH8" s="33"/>
      <c r="AJ8" s="27">
        <v>0</v>
      </c>
      <c r="AK8" s="32"/>
      <c r="AL8" s="32"/>
      <c r="AM8" s="25"/>
      <c r="AO8" s="27">
        <v>0</v>
      </c>
      <c r="AP8" s="32"/>
      <c r="AQ8" s="32"/>
      <c r="AR8" s="25"/>
      <c r="AT8" s="27">
        <v>0</v>
      </c>
      <c r="AU8" s="32"/>
      <c r="AV8" s="32"/>
      <c r="AW8" s="25"/>
      <c r="AY8" s="27"/>
      <c r="AZ8" s="25"/>
      <c r="BB8" s="27">
        <f t="shared" si="0"/>
        <v>873</v>
      </c>
      <c r="BC8" s="24" t="str">
        <f t="shared" si="7"/>
        <v/>
      </c>
      <c r="BD8" s="25">
        <f t="shared" si="1"/>
        <v>873</v>
      </c>
      <c r="BF8" s="27" t="str">
        <f t="shared" si="4"/>
        <v/>
      </c>
      <c r="BG8" s="24" t="str">
        <f t="shared" si="4"/>
        <v/>
      </c>
      <c r="BH8" s="24" t="str">
        <f t="shared" si="5"/>
        <v/>
      </c>
      <c r="BI8" s="24" t="str">
        <f t="shared" si="6"/>
        <v/>
      </c>
      <c r="BJ8" s="24" t="str">
        <f t="shared" si="6"/>
        <v/>
      </c>
      <c r="BK8" s="25" t="str">
        <f t="shared" si="2"/>
        <v/>
      </c>
      <c r="BM8" s="27"/>
      <c r="BN8" s="24"/>
      <c r="BO8" s="24"/>
      <c r="BP8" s="25">
        <f t="shared" si="3"/>
        <v>873</v>
      </c>
    </row>
    <row r="9" spans="1:68" x14ac:dyDescent="0.2">
      <c r="A9" s="35" t="s">
        <v>83</v>
      </c>
      <c r="B9" s="36" t="s">
        <v>84</v>
      </c>
      <c r="C9" s="36">
        <v>1</v>
      </c>
      <c r="D9" s="36">
        <v>1</v>
      </c>
      <c r="E9" s="36" t="s">
        <v>85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  <c r="R9" s="38"/>
      <c r="S9" s="39"/>
      <c r="T9" s="36"/>
      <c r="U9" s="36"/>
      <c r="V9" s="36"/>
      <c r="W9" s="36"/>
      <c r="X9" s="37"/>
      <c r="Z9" s="40">
        <v>37328</v>
      </c>
      <c r="AA9" s="41"/>
      <c r="AB9" s="41"/>
      <c r="AC9" s="41"/>
      <c r="AD9" s="41"/>
      <c r="AE9" s="41"/>
      <c r="AF9" s="41"/>
      <c r="AG9" s="41"/>
      <c r="AH9" s="42"/>
      <c r="AJ9" s="39"/>
      <c r="AK9" s="43"/>
      <c r="AL9" s="43"/>
      <c r="AM9" s="37"/>
      <c r="AO9" s="39"/>
      <c r="AP9" s="43"/>
      <c r="AQ9" s="43"/>
      <c r="AR9" s="37"/>
      <c r="AT9" s="39"/>
      <c r="AU9" s="43"/>
      <c r="AV9" s="43"/>
      <c r="AW9" s="37"/>
      <c r="AY9" s="39"/>
      <c r="AZ9" s="37"/>
      <c r="BB9" s="39" t="str">
        <f t="shared" si="0"/>
        <v/>
      </c>
      <c r="BC9" s="36" t="str">
        <f t="shared" si="7"/>
        <v/>
      </c>
      <c r="BD9" s="37" t="str">
        <f t="shared" si="1"/>
        <v/>
      </c>
      <c r="BF9" s="39" t="str">
        <f t="shared" si="4"/>
        <v/>
      </c>
      <c r="BG9" s="36" t="str">
        <f t="shared" si="4"/>
        <v/>
      </c>
      <c r="BH9" s="36" t="str">
        <f t="shared" si="5"/>
        <v/>
      </c>
      <c r="BI9" s="36" t="str">
        <f t="shared" si="6"/>
        <v/>
      </c>
      <c r="BJ9" s="36" t="str">
        <f t="shared" si="6"/>
        <v/>
      </c>
      <c r="BK9" s="37" t="str">
        <f t="shared" si="2"/>
        <v/>
      </c>
      <c r="BM9" s="39" t="str">
        <f t="shared" ref="BM9:BM26" si="8">+IF(AND($I9=0,$Q9=1),AA9-Z9,"")</f>
        <v/>
      </c>
      <c r="BN9" s="36" t="str">
        <f t="shared" ref="BN9:BN26" si="9">+IF(AND($I9=0,$Q9=1),AE9-AA9,"")</f>
        <v/>
      </c>
      <c r="BO9" s="36" t="str">
        <f t="shared" ref="BO9:BO26" si="10">+IF(AND($I9=0,$Q9=1),AF9-AE9,"")</f>
        <v/>
      </c>
      <c r="BP9" s="37" t="str">
        <f t="shared" si="3"/>
        <v/>
      </c>
    </row>
    <row r="10" spans="1:68" x14ac:dyDescent="0.2">
      <c r="A10" s="23" t="s">
        <v>86</v>
      </c>
      <c r="B10" s="24" t="s">
        <v>87</v>
      </c>
      <c r="C10" s="24">
        <v>1</v>
      </c>
      <c r="D10" s="24">
        <v>0</v>
      </c>
      <c r="E10" s="24"/>
      <c r="F10" s="24">
        <v>0</v>
      </c>
      <c r="G10" s="24">
        <v>1</v>
      </c>
      <c r="H10" s="24">
        <v>0</v>
      </c>
      <c r="I10" s="24">
        <v>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0</v>
      </c>
      <c r="Q10" s="25">
        <v>0</v>
      </c>
      <c r="R10" s="26"/>
      <c r="S10" s="27"/>
      <c r="T10" s="24" t="s">
        <v>67</v>
      </c>
      <c r="U10" s="24" t="s">
        <v>68</v>
      </c>
      <c r="V10" s="24"/>
      <c r="X10" s="25"/>
      <c r="Z10" s="28">
        <v>37363</v>
      </c>
      <c r="AA10" s="29">
        <v>37364</v>
      </c>
      <c r="AB10" s="29">
        <v>37643</v>
      </c>
      <c r="AC10" s="29">
        <v>37644</v>
      </c>
      <c r="AD10" s="29" t="s">
        <v>69</v>
      </c>
      <c r="AE10" s="29" t="s">
        <v>69</v>
      </c>
      <c r="AF10" s="29">
        <v>38512</v>
      </c>
      <c r="AG10" s="29"/>
      <c r="AH10" s="33"/>
      <c r="AJ10" s="27">
        <v>0</v>
      </c>
      <c r="AK10" s="32"/>
      <c r="AL10" s="32"/>
      <c r="AM10" s="25"/>
      <c r="AO10" s="27">
        <v>0</v>
      </c>
      <c r="AP10" s="32"/>
      <c r="AQ10" s="32"/>
      <c r="AR10" s="25"/>
      <c r="AT10" s="27">
        <v>0</v>
      </c>
      <c r="AU10" s="32"/>
      <c r="AV10" s="32"/>
      <c r="AW10" s="25"/>
      <c r="AY10" s="27"/>
      <c r="AZ10" s="25"/>
      <c r="BB10" s="27">
        <f t="shared" si="0"/>
        <v>1149</v>
      </c>
      <c r="BC10" s="24" t="str">
        <f t="shared" si="7"/>
        <v/>
      </c>
      <c r="BD10" s="25">
        <f t="shared" si="1"/>
        <v>1149</v>
      </c>
      <c r="BF10" s="27" t="str">
        <f t="shared" si="4"/>
        <v/>
      </c>
      <c r="BG10" s="24" t="str">
        <f t="shared" si="4"/>
        <v/>
      </c>
      <c r="BH10" s="24" t="str">
        <f t="shared" si="5"/>
        <v/>
      </c>
      <c r="BI10" s="24" t="str">
        <f t="shared" si="6"/>
        <v/>
      </c>
      <c r="BJ10" s="24" t="str">
        <f t="shared" si="6"/>
        <v/>
      </c>
      <c r="BK10" s="25" t="str">
        <f t="shared" si="2"/>
        <v/>
      </c>
      <c r="BM10" s="27" t="str">
        <f t="shared" si="8"/>
        <v/>
      </c>
      <c r="BN10" s="24" t="str">
        <f t="shared" si="9"/>
        <v/>
      </c>
      <c r="BO10" s="24" t="str">
        <f t="shared" si="10"/>
        <v/>
      </c>
      <c r="BP10" s="25" t="str">
        <f t="shared" si="3"/>
        <v/>
      </c>
    </row>
    <row r="11" spans="1:68" x14ac:dyDescent="0.2">
      <c r="A11" s="23" t="s">
        <v>88</v>
      </c>
      <c r="B11" s="24" t="s">
        <v>89</v>
      </c>
      <c r="C11" s="24">
        <v>1</v>
      </c>
      <c r="D11" s="24">
        <v>0</v>
      </c>
      <c r="E11" s="24"/>
      <c r="F11" s="24">
        <v>0</v>
      </c>
      <c r="G11" s="24">
        <v>0</v>
      </c>
      <c r="H11" s="24">
        <v>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>
        <v>1</v>
      </c>
      <c r="R11" s="26">
        <v>15</v>
      </c>
      <c r="S11" s="27" t="s">
        <v>66</v>
      </c>
      <c r="T11" s="24" t="s">
        <v>67</v>
      </c>
      <c r="U11" s="24" t="s">
        <v>90</v>
      </c>
      <c r="V11" s="24">
        <v>0</v>
      </c>
      <c r="W11" s="24">
        <v>0</v>
      </c>
      <c r="X11" s="25"/>
      <c r="Z11" s="28">
        <v>37420</v>
      </c>
      <c r="AA11" s="29">
        <v>38148</v>
      </c>
      <c r="AB11" s="29" t="s">
        <v>69</v>
      </c>
      <c r="AC11" s="29" t="s">
        <v>69</v>
      </c>
      <c r="AD11" s="29">
        <v>38365</v>
      </c>
      <c r="AE11" s="29">
        <v>38421</v>
      </c>
      <c r="AF11" s="29">
        <v>38462</v>
      </c>
      <c r="AG11" s="29"/>
      <c r="AH11" s="33"/>
      <c r="AJ11" s="27">
        <v>0</v>
      </c>
      <c r="AK11" s="32"/>
      <c r="AL11" s="32"/>
      <c r="AM11" s="25"/>
      <c r="AO11" s="27">
        <v>0</v>
      </c>
      <c r="AP11" s="32"/>
      <c r="AQ11" s="32"/>
      <c r="AR11" s="25"/>
      <c r="AT11" s="27">
        <v>0</v>
      </c>
      <c r="AU11" s="32"/>
      <c r="AV11" s="32"/>
      <c r="AW11" s="25"/>
      <c r="AY11" s="27">
        <v>0</v>
      </c>
      <c r="AZ11" s="25">
        <v>0</v>
      </c>
      <c r="BB11" s="27">
        <f t="shared" si="0"/>
        <v>1042</v>
      </c>
      <c r="BC11" s="24" t="str">
        <f t="shared" si="7"/>
        <v/>
      </c>
      <c r="BD11" s="25">
        <f t="shared" si="1"/>
        <v>1042</v>
      </c>
      <c r="BF11" s="27" t="str">
        <f t="shared" si="4"/>
        <v/>
      </c>
      <c r="BG11" s="24" t="str">
        <f t="shared" si="4"/>
        <v/>
      </c>
      <c r="BH11" s="24" t="str">
        <f t="shared" si="5"/>
        <v/>
      </c>
      <c r="BI11" s="24" t="str">
        <f t="shared" si="6"/>
        <v/>
      </c>
      <c r="BJ11" s="24" t="str">
        <f t="shared" si="6"/>
        <v/>
      </c>
      <c r="BK11" s="25" t="str">
        <f t="shared" si="2"/>
        <v/>
      </c>
      <c r="BM11" s="27">
        <f t="shared" si="8"/>
        <v>728</v>
      </c>
      <c r="BN11" s="24">
        <f t="shared" si="9"/>
        <v>273</v>
      </c>
      <c r="BO11" s="24">
        <f t="shared" si="10"/>
        <v>41</v>
      </c>
      <c r="BP11" s="25">
        <f t="shared" si="3"/>
        <v>1042</v>
      </c>
    </row>
    <row r="12" spans="1:68" x14ac:dyDescent="0.2">
      <c r="A12" s="23" t="s">
        <v>91</v>
      </c>
      <c r="B12" s="24" t="s">
        <v>92</v>
      </c>
      <c r="C12" s="24">
        <v>1</v>
      </c>
      <c r="D12" s="24">
        <v>0</v>
      </c>
      <c r="E12" s="24"/>
      <c r="F12" s="24">
        <v>1</v>
      </c>
      <c r="G12" s="24">
        <v>1</v>
      </c>
      <c r="H12" s="24">
        <v>1</v>
      </c>
      <c r="I12" s="24">
        <v>1</v>
      </c>
      <c r="J12" s="24">
        <v>10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1</v>
      </c>
      <c r="R12" s="26">
        <v>18</v>
      </c>
      <c r="S12" s="27" t="s">
        <v>66</v>
      </c>
      <c r="T12" s="24" t="s">
        <v>67</v>
      </c>
      <c r="U12" s="24" t="s">
        <v>93</v>
      </c>
      <c r="V12" s="24">
        <v>0</v>
      </c>
      <c r="W12" s="24">
        <v>1</v>
      </c>
      <c r="X12" s="25" t="s">
        <v>73</v>
      </c>
      <c r="Z12" s="28">
        <v>37565</v>
      </c>
      <c r="AA12" s="29">
        <v>37574</v>
      </c>
      <c r="AB12" s="29">
        <v>38188</v>
      </c>
      <c r="AC12" s="29">
        <v>38195</v>
      </c>
      <c r="AD12" s="29">
        <v>38419</v>
      </c>
      <c r="AE12" s="29">
        <v>38456</v>
      </c>
      <c r="AF12" s="29">
        <v>38513</v>
      </c>
      <c r="AG12" s="29">
        <v>38527</v>
      </c>
      <c r="AH12" s="33">
        <v>38700</v>
      </c>
      <c r="AJ12" s="27">
        <v>0</v>
      </c>
      <c r="AK12" s="32"/>
      <c r="AL12" s="32"/>
      <c r="AM12" s="25"/>
      <c r="AO12" s="27">
        <v>0</v>
      </c>
      <c r="AP12" s="32"/>
      <c r="AQ12" s="32"/>
      <c r="AR12" s="25"/>
      <c r="AT12" s="27">
        <v>0</v>
      </c>
      <c r="AU12" s="32"/>
      <c r="AV12" s="32"/>
      <c r="AW12" s="25"/>
      <c r="AY12" s="27">
        <v>0</v>
      </c>
      <c r="AZ12" s="25">
        <v>0</v>
      </c>
      <c r="BB12" s="27">
        <f t="shared" si="0"/>
        <v>948</v>
      </c>
      <c r="BC12" s="24">
        <f t="shared" si="7"/>
        <v>173</v>
      </c>
      <c r="BD12" s="25">
        <f t="shared" si="1"/>
        <v>1121</v>
      </c>
      <c r="BF12" s="27">
        <f t="shared" si="4"/>
        <v>9</v>
      </c>
      <c r="BG12" s="24">
        <f t="shared" si="4"/>
        <v>614</v>
      </c>
      <c r="BH12" s="24">
        <f t="shared" si="5"/>
        <v>231</v>
      </c>
      <c r="BI12" s="24">
        <f t="shared" si="6"/>
        <v>37</v>
      </c>
      <c r="BJ12" s="24">
        <f t="shared" si="6"/>
        <v>57</v>
      </c>
      <c r="BK12" s="25">
        <f t="shared" si="2"/>
        <v>948</v>
      </c>
      <c r="BM12" s="27" t="str">
        <f t="shared" si="8"/>
        <v/>
      </c>
      <c r="BN12" s="24" t="str">
        <f t="shared" si="9"/>
        <v/>
      </c>
      <c r="BO12" s="24" t="str">
        <f t="shared" si="10"/>
        <v/>
      </c>
      <c r="BP12" s="25" t="str">
        <f t="shared" si="3"/>
        <v/>
      </c>
    </row>
    <row r="13" spans="1:68" x14ac:dyDescent="0.2">
      <c r="A13" s="23" t="s">
        <v>94</v>
      </c>
      <c r="B13" s="24" t="s">
        <v>95</v>
      </c>
      <c r="C13" s="24">
        <v>1</v>
      </c>
      <c r="D13" s="24">
        <v>0</v>
      </c>
      <c r="E13" s="24"/>
      <c r="F13" s="24">
        <v>0</v>
      </c>
      <c r="G13" s="24">
        <v>0</v>
      </c>
      <c r="H13" s="24">
        <v>0</v>
      </c>
      <c r="I13" s="24">
        <v>1</v>
      </c>
      <c r="J13" s="24">
        <v>9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1</v>
      </c>
      <c r="R13" s="26">
        <v>26</v>
      </c>
      <c r="S13" s="27" t="s">
        <v>72</v>
      </c>
      <c r="T13" s="24" t="s">
        <v>62</v>
      </c>
      <c r="U13" s="24" t="s">
        <v>96</v>
      </c>
      <c r="V13" s="24">
        <v>0</v>
      </c>
      <c r="W13" s="24">
        <v>1</v>
      </c>
      <c r="X13" s="25" t="s">
        <v>73</v>
      </c>
      <c r="Z13" s="28">
        <v>37620</v>
      </c>
      <c r="AA13" s="29">
        <v>37638</v>
      </c>
      <c r="AB13" s="29">
        <v>37916</v>
      </c>
      <c r="AC13" s="29">
        <v>37917</v>
      </c>
      <c r="AD13" s="29">
        <v>38427</v>
      </c>
      <c r="AE13" s="29">
        <v>38503</v>
      </c>
      <c r="AF13" s="29">
        <v>38569</v>
      </c>
      <c r="AG13" s="29">
        <v>38582</v>
      </c>
      <c r="AH13" s="33">
        <v>38727</v>
      </c>
      <c r="AJ13" s="27">
        <v>0</v>
      </c>
      <c r="AK13" s="32"/>
      <c r="AL13" s="32"/>
      <c r="AM13" s="25"/>
      <c r="AO13" s="27">
        <v>1</v>
      </c>
      <c r="AP13" s="32">
        <v>38496</v>
      </c>
      <c r="AQ13" s="32">
        <v>38503</v>
      </c>
      <c r="AR13" s="25">
        <f>+AQ13-AP13</f>
        <v>7</v>
      </c>
      <c r="AT13" s="27">
        <v>0</v>
      </c>
      <c r="AU13" s="32"/>
      <c r="AV13" s="32"/>
      <c r="AW13" s="25"/>
      <c r="AY13" s="27">
        <v>10000</v>
      </c>
      <c r="AZ13" s="25">
        <v>10000</v>
      </c>
      <c r="BB13" s="27">
        <f t="shared" si="0"/>
        <v>949</v>
      </c>
      <c r="BC13" s="24">
        <f t="shared" si="7"/>
        <v>145</v>
      </c>
      <c r="BD13" s="25">
        <f t="shared" si="1"/>
        <v>1094</v>
      </c>
      <c r="BF13" s="27">
        <f t="shared" si="4"/>
        <v>18</v>
      </c>
      <c r="BG13" s="24">
        <f t="shared" si="4"/>
        <v>278</v>
      </c>
      <c r="BH13" s="24">
        <f t="shared" si="5"/>
        <v>511</v>
      </c>
      <c r="BI13" s="24">
        <f t="shared" si="6"/>
        <v>76</v>
      </c>
      <c r="BJ13" s="24">
        <f t="shared" si="6"/>
        <v>66</v>
      </c>
      <c r="BK13" s="25">
        <f t="shared" si="2"/>
        <v>949</v>
      </c>
      <c r="BM13" s="27" t="str">
        <f t="shared" si="8"/>
        <v/>
      </c>
      <c r="BN13" s="24" t="str">
        <f t="shared" si="9"/>
        <v/>
      </c>
      <c r="BO13" s="24" t="str">
        <f t="shared" si="10"/>
        <v/>
      </c>
      <c r="BP13" s="25" t="str">
        <f t="shared" si="3"/>
        <v/>
      </c>
    </row>
    <row r="14" spans="1:68" x14ac:dyDescent="0.2">
      <c r="A14" s="23" t="s">
        <v>97</v>
      </c>
      <c r="B14" s="24" t="s">
        <v>98</v>
      </c>
      <c r="C14" s="24">
        <v>1</v>
      </c>
      <c r="D14" s="24">
        <v>0</v>
      </c>
      <c r="E14" s="24"/>
      <c r="F14" s="24">
        <v>0</v>
      </c>
      <c r="G14" s="24">
        <v>1</v>
      </c>
      <c r="H14" s="24">
        <v>1</v>
      </c>
      <c r="I14" s="24">
        <v>1</v>
      </c>
      <c r="J14" s="24">
        <v>22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1</v>
      </c>
      <c r="R14" s="26">
        <v>38</v>
      </c>
      <c r="S14" s="27" t="s">
        <v>72</v>
      </c>
      <c r="T14" s="24" t="s">
        <v>67</v>
      </c>
      <c r="U14" s="24" t="s">
        <v>99</v>
      </c>
      <c r="V14" s="24">
        <v>1</v>
      </c>
      <c r="W14" s="24">
        <v>1</v>
      </c>
      <c r="X14" s="25" t="s">
        <v>100</v>
      </c>
      <c r="Z14" s="28">
        <v>37648</v>
      </c>
      <c r="AA14" s="29">
        <v>37698</v>
      </c>
      <c r="AB14" s="29">
        <v>38587</v>
      </c>
      <c r="AC14" s="29">
        <v>38594</v>
      </c>
      <c r="AD14" s="29">
        <v>38743</v>
      </c>
      <c r="AE14" s="29">
        <v>38826</v>
      </c>
      <c r="AF14" s="29">
        <v>38875</v>
      </c>
      <c r="AG14" s="29">
        <v>38889</v>
      </c>
      <c r="AH14" s="33">
        <v>39079</v>
      </c>
      <c r="AJ14" s="27">
        <v>0</v>
      </c>
      <c r="AK14" s="32"/>
      <c r="AL14" s="32"/>
      <c r="AM14" s="25"/>
      <c r="AO14" s="27">
        <v>1</v>
      </c>
      <c r="AP14" s="32">
        <v>38812</v>
      </c>
      <c r="AQ14" s="32">
        <v>38826</v>
      </c>
      <c r="AR14" s="25">
        <f>+AQ14-AP14</f>
        <v>14</v>
      </c>
      <c r="AT14" s="27">
        <v>0</v>
      </c>
      <c r="AU14" s="32"/>
      <c r="AV14" s="32"/>
      <c r="AW14" s="25"/>
      <c r="AY14" s="27">
        <f>2500+2500+1440+190+60</f>
        <v>6690</v>
      </c>
      <c r="AZ14" s="25">
        <v>0</v>
      </c>
      <c r="BB14" s="27">
        <f t="shared" si="0"/>
        <v>1227</v>
      </c>
      <c r="BC14" s="24">
        <f t="shared" si="7"/>
        <v>190</v>
      </c>
      <c r="BD14" s="25">
        <f t="shared" si="1"/>
        <v>1417</v>
      </c>
      <c r="BF14" s="27">
        <f t="shared" si="4"/>
        <v>50</v>
      </c>
      <c r="BG14" s="24">
        <f t="shared" si="4"/>
        <v>889</v>
      </c>
      <c r="BH14" s="24">
        <f t="shared" si="5"/>
        <v>156</v>
      </c>
      <c r="BI14" s="24">
        <f t="shared" si="6"/>
        <v>83</v>
      </c>
      <c r="BJ14" s="24">
        <f t="shared" si="6"/>
        <v>49</v>
      </c>
      <c r="BK14" s="25">
        <f t="shared" si="2"/>
        <v>1227</v>
      </c>
      <c r="BM14" s="27" t="str">
        <f t="shared" si="8"/>
        <v/>
      </c>
      <c r="BN14" s="24" t="str">
        <f t="shared" si="9"/>
        <v/>
      </c>
      <c r="BO14" s="24" t="str">
        <f t="shared" si="10"/>
        <v/>
      </c>
      <c r="BP14" s="25" t="str">
        <f t="shared" si="3"/>
        <v/>
      </c>
    </row>
    <row r="15" spans="1:68" x14ac:dyDescent="0.2">
      <c r="A15" s="35" t="s">
        <v>101</v>
      </c>
      <c r="B15" s="36" t="s">
        <v>102</v>
      </c>
      <c r="C15" s="36">
        <v>0</v>
      </c>
      <c r="D15" s="36">
        <v>1</v>
      </c>
      <c r="E15" s="36" t="s">
        <v>103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8"/>
      <c r="S15" s="39"/>
      <c r="T15" s="36"/>
      <c r="U15" s="36"/>
      <c r="V15" s="36"/>
      <c r="W15" s="36"/>
      <c r="X15" s="37"/>
      <c r="Z15" s="40">
        <v>37803</v>
      </c>
      <c r="AA15" s="41"/>
      <c r="AB15" s="41"/>
      <c r="AC15" s="41"/>
      <c r="AD15" s="41"/>
      <c r="AE15" s="41"/>
      <c r="AF15" s="41"/>
      <c r="AG15" s="41"/>
      <c r="AH15" s="42"/>
      <c r="AJ15" s="39"/>
      <c r="AK15" s="43"/>
      <c r="AL15" s="43"/>
      <c r="AM15" s="37"/>
      <c r="AO15" s="39"/>
      <c r="AP15" s="43"/>
      <c r="AQ15" s="43"/>
      <c r="AR15" s="37"/>
      <c r="AT15" s="39"/>
      <c r="AU15" s="43"/>
      <c r="AV15" s="43"/>
      <c r="AW15" s="37"/>
      <c r="AY15" s="39"/>
      <c r="AZ15" s="37"/>
      <c r="BB15" s="39" t="str">
        <f t="shared" si="0"/>
        <v/>
      </c>
      <c r="BC15" s="36" t="str">
        <f t="shared" si="7"/>
        <v/>
      </c>
      <c r="BD15" s="37" t="str">
        <f t="shared" si="1"/>
        <v/>
      </c>
      <c r="BF15" s="39" t="str">
        <f t="shared" si="4"/>
        <v/>
      </c>
      <c r="BG15" s="36" t="str">
        <f t="shared" si="4"/>
        <v/>
      </c>
      <c r="BH15" s="36" t="str">
        <f t="shared" si="5"/>
        <v/>
      </c>
      <c r="BI15" s="36" t="str">
        <f t="shared" si="6"/>
        <v/>
      </c>
      <c r="BJ15" s="36" t="str">
        <f t="shared" si="6"/>
        <v/>
      </c>
      <c r="BK15" s="37" t="str">
        <f t="shared" si="2"/>
        <v/>
      </c>
      <c r="BM15" s="39" t="str">
        <f t="shared" si="8"/>
        <v/>
      </c>
      <c r="BN15" s="36" t="str">
        <f t="shared" si="9"/>
        <v/>
      </c>
      <c r="BO15" s="36" t="str">
        <f t="shared" si="10"/>
        <v/>
      </c>
      <c r="BP15" s="37" t="str">
        <f t="shared" si="3"/>
        <v/>
      </c>
    </row>
    <row r="16" spans="1:68" x14ac:dyDescent="0.2">
      <c r="A16" s="23" t="s">
        <v>104</v>
      </c>
      <c r="B16" s="24" t="s">
        <v>105</v>
      </c>
      <c r="C16" s="24">
        <v>1</v>
      </c>
      <c r="D16" s="24">
        <v>0</v>
      </c>
      <c r="E16" s="24"/>
      <c r="F16" s="24">
        <v>1</v>
      </c>
      <c r="G16" s="24">
        <v>1</v>
      </c>
      <c r="H16" s="24">
        <v>1</v>
      </c>
      <c r="I16" s="24">
        <v>1</v>
      </c>
      <c r="J16" s="24">
        <v>17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1</v>
      </c>
      <c r="R16" s="26">
        <v>47</v>
      </c>
      <c r="S16" s="27" t="s">
        <v>72</v>
      </c>
      <c r="T16" s="24" t="s">
        <v>62</v>
      </c>
      <c r="U16" s="24" t="s">
        <v>99</v>
      </c>
      <c r="V16" s="24">
        <v>0</v>
      </c>
      <c r="W16" s="24">
        <v>0</v>
      </c>
      <c r="X16" s="25"/>
      <c r="Z16" s="28">
        <v>37804</v>
      </c>
      <c r="AA16" s="29">
        <v>38216</v>
      </c>
      <c r="AB16" s="29">
        <v>38344</v>
      </c>
      <c r="AC16" s="29">
        <v>38350</v>
      </c>
      <c r="AD16" s="29">
        <v>38888</v>
      </c>
      <c r="AE16" s="29">
        <v>38973</v>
      </c>
      <c r="AF16" s="29">
        <v>39056</v>
      </c>
      <c r="AG16" s="29"/>
      <c r="AH16" s="33"/>
      <c r="AJ16" s="27">
        <v>0</v>
      </c>
      <c r="AK16" s="32"/>
      <c r="AL16" s="32"/>
      <c r="AM16" s="25"/>
      <c r="AO16" s="27">
        <v>1</v>
      </c>
      <c r="AP16" s="32">
        <v>38895</v>
      </c>
      <c r="AQ16" s="32">
        <v>38973</v>
      </c>
      <c r="AR16" s="25">
        <f>+AQ16-AP16</f>
        <v>78</v>
      </c>
      <c r="AT16" s="27">
        <v>0</v>
      </c>
      <c r="AU16" s="32"/>
      <c r="AV16" s="32"/>
      <c r="AW16" s="25"/>
      <c r="AY16" s="27">
        <v>6000</v>
      </c>
      <c r="AZ16" s="25">
        <v>6000</v>
      </c>
      <c r="BB16" s="27">
        <f t="shared" si="0"/>
        <v>1252</v>
      </c>
      <c r="BC16" s="24" t="str">
        <f t="shared" si="7"/>
        <v/>
      </c>
      <c r="BD16" s="25">
        <f t="shared" si="1"/>
        <v>1252</v>
      </c>
      <c r="BF16" s="27">
        <f t="shared" si="4"/>
        <v>412</v>
      </c>
      <c r="BG16" s="24">
        <f t="shared" si="4"/>
        <v>128</v>
      </c>
      <c r="BH16" s="24">
        <f t="shared" si="5"/>
        <v>544</v>
      </c>
      <c r="BI16" s="24">
        <f t="shared" si="6"/>
        <v>85</v>
      </c>
      <c r="BJ16" s="24">
        <f t="shared" si="6"/>
        <v>83</v>
      </c>
      <c r="BK16" s="25">
        <f t="shared" si="2"/>
        <v>1252</v>
      </c>
      <c r="BM16" s="27" t="str">
        <f t="shared" si="8"/>
        <v/>
      </c>
      <c r="BN16" s="24" t="str">
        <f t="shared" si="9"/>
        <v/>
      </c>
      <c r="BO16" s="24" t="str">
        <f t="shared" si="10"/>
        <v/>
      </c>
      <c r="BP16" s="25" t="str">
        <f t="shared" si="3"/>
        <v/>
      </c>
    </row>
    <row r="17" spans="1:68" x14ac:dyDescent="0.2">
      <c r="A17" s="23" t="s">
        <v>106</v>
      </c>
      <c r="B17" s="24" t="s">
        <v>107</v>
      </c>
      <c r="C17" s="24">
        <v>1</v>
      </c>
      <c r="D17" s="24">
        <v>0</v>
      </c>
      <c r="E17" s="24"/>
      <c r="F17" s="24">
        <v>0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25">
        <v>0</v>
      </c>
      <c r="R17" s="26"/>
      <c r="S17" s="27"/>
      <c r="T17" s="24" t="s">
        <v>62</v>
      </c>
      <c r="U17" s="24" t="s">
        <v>79</v>
      </c>
      <c r="V17" s="24"/>
      <c r="W17" s="24"/>
      <c r="X17" s="25"/>
      <c r="Z17" s="28">
        <v>37817</v>
      </c>
      <c r="AA17" s="29" t="s">
        <v>69</v>
      </c>
      <c r="AB17" s="29" t="s">
        <v>69</v>
      </c>
      <c r="AC17" s="29" t="s">
        <v>69</v>
      </c>
      <c r="AD17" s="29" t="s">
        <v>69</v>
      </c>
      <c r="AE17" s="29" t="s">
        <v>69</v>
      </c>
      <c r="AF17" s="29">
        <v>38189</v>
      </c>
      <c r="AG17" s="29"/>
      <c r="AH17" s="33"/>
      <c r="AJ17" s="27">
        <v>0</v>
      </c>
      <c r="AK17" s="32"/>
      <c r="AL17" s="32"/>
      <c r="AM17" s="25"/>
      <c r="AO17" s="27">
        <v>0</v>
      </c>
      <c r="AP17" s="32"/>
      <c r="AQ17" s="32"/>
      <c r="AR17" s="25"/>
      <c r="AT17" s="27">
        <v>0</v>
      </c>
      <c r="AU17" s="32"/>
      <c r="AV17" s="32"/>
      <c r="AW17" s="25"/>
      <c r="AY17" s="27"/>
      <c r="AZ17" s="25"/>
      <c r="BB17" s="27">
        <f t="shared" si="0"/>
        <v>372</v>
      </c>
      <c r="BC17" s="24" t="str">
        <f t="shared" si="7"/>
        <v/>
      </c>
      <c r="BD17" s="25">
        <f t="shared" si="1"/>
        <v>372</v>
      </c>
      <c r="BF17" s="27" t="str">
        <f t="shared" si="4"/>
        <v/>
      </c>
      <c r="BG17" s="24" t="str">
        <f t="shared" si="4"/>
        <v/>
      </c>
      <c r="BH17" s="24" t="str">
        <f t="shared" si="5"/>
        <v/>
      </c>
      <c r="BI17" s="24" t="str">
        <f t="shared" si="6"/>
        <v/>
      </c>
      <c r="BJ17" s="24" t="str">
        <f t="shared" si="6"/>
        <v/>
      </c>
      <c r="BK17" s="25" t="str">
        <f t="shared" si="2"/>
        <v/>
      </c>
      <c r="BM17" s="27" t="str">
        <f t="shared" si="8"/>
        <v/>
      </c>
      <c r="BN17" s="24" t="str">
        <f t="shared" si="9"/>
        <v/>
      </c>
      <c r="BO17" s="24" t="str">
        <f t="shared" si="10"/>
        <v/>
      </c>
      <c r="BP17" s="25" t="str">
        <f t="shared" si="3"/>
        <v/>
      </c>
    </row>
    <row r="18" spans="1:68" x14ac:dyDescent="0.2">
      <c r="A18" s="23" t="s">
        <v>108</v>
      </c>
      <c r="B18" s="24" t="s">
        <v>109</v>
      </c>
      <c r="C18" s="24">
        <v>1</v>
      </c>
      <c r="D18" s="24">
        <v>0</v>
      </c>
      <c r="E18" s="24"/>
      <c r="F18" s="24">
        <v>0</v>
      </c>
      <c r="G18" s="24">
        <v>0</v>
      </c>
      <c r="H18" s="24">
        <v>1</v>
      </c>
      <c r="I18" s="24">
        <v>0</v>
      </c>
      <c r="J18" s="24">
        <v>0</v>
      </c>
      <c r="K18" s="24">
        <v>0</v>
      </c>
      <c r="L18" s="24">
        <v>0</v>
      </c>
      <c r="M18" s="24">
        <v>1</v>
      </c>
      <c r="N18" s="24">
        <v>0</v>
      </c>
      <c r="O18" s="24">
        <v>0</v>
      </c>
      <c r="P18" s="24">
        <v>0</v>
      </c>
      <c r="Q18" s="25">
        <v>0</v>
      </c>
      <c r="R18" s="26"/>
      <c r="S18" s="27"/>
      <c r="T18" s="24" t="s">
        <v>62</v>
      </c>
      <c r="U18" s="24" t="s">
        <v>110</v>
      </c>
      <c r="V18" s="24"/>
      <c r="W18" s="24"/>
      <c r="X18" s="25"/>
      <c r="Z18" s="28">
        <v>37867</v>
      </c>
      <c r="AA18" s="29">
        <v>38308</v>
      </c>
      <c r="AB18" s="29" t="s">
        <v>69</v>
      </c>
      <c r="AC18" s="29" t="s">
        <v>69</v>
      </c>
      <c r="AD18" s="29" t="s">
        <v>69</v>
      </c>
      <c r="AE18" s="29" t="s">
        <v>69</v>
      </c>
      <c r="AF18" s="29">
        <v>38421</v>
      </c>
      <c r="AG18" s="29"/>
      <c r="AH18" s="33"/>
      <c r="AJ18" s="27">
        <v>0</v>
      </c>
      <c r="AK18" s="32"/>
      <c r="AL18" s="32"/>
      <c r="AM18" s="25"/>
      <c r="AO18" s="27">
        <v>0</v>
      </c>
      <c r="AP18" s="32"/>
      <c r="AQ18" s="32"/>
      <c r="AR18" s="25"/>
      <c r="AT18" s="27">
        <v>0</v>
      </c>
      <c r="AU18" s="32"/>
      <c r="AV18" s="32"/>
      <c r="AW18" s="25"/>
      <c r="AY18" s="27"/>
      <c r="AZ18" s="25"/>
      <c r="BB18" s="27">
        <f t="shared" si="0"/>
        <v>554</v>
      </c>
      <c r="BC18" s="24" t="str">
        <f t="shared" si="7"/>
        <v/>
      </c>
      <c r="BD18" s="25">
        <f t="shared" si="1"/>
        <v>554</v>
      </c>
      <c r="BF18" s="27" t="str">
        <f t="shared" si="4"/>
        <v/>
      </c>
      <c r="BG18" s="24" t="str">
        <f t="shared" si="4"/>
        <v/>
      </c>
      <c r="BH18" s="24" t="str">
        <f t="shared" si="5"/>
        <v/>
      </c>
      <c r="BI18" s="24" t="str">
        <f t="shared" si="6"/>
        <v/>
      </c>
      <c r="BJ18" s="24" t="str">
        <f t="shared" si="6"/>
        <v/>
      </c>
      <c r="BK18" s="25" t="str">
        <f t="shared" si="2"/>
        <v/>
      </c>
      <c r="BM18" s="27" t="str">
        <f t="shared" si="8"/>
        <v/>
      </c>
      <c r="BN18" s="24" t="str">
        <f t="shared" si="9"/>
        <v/>
      </c>
      <c r="BO18" s="24" t="str">
        <f t="shared" si="10"/>
        <v/>
      </c>
      <c r="BP18" s="25" t="str">
        <f t="shared" si="3"/>
        <v/>
      </c>
    </row>
    <row r="19" spans="1:68" x14ac:dyDescent="0.2">
      <c r="A19" s="23" t="s">
        <v>111</v>
      </c>
      <c r="B19" s="24" t="s">
        <v>112</v>
      </c>
      <c r="C19" s="24">
        <v>1</v>
      </c>
      <c r="D19" s="24">
        <v>0</v>
      </c>
      <c r="E19" s="24"/>
      <c r="F19" s="24">
        <v>0</v>
      </c>
      <c r="G19" s="24">
        <v>1</v>
      </c>
      <c r="H19" s="24">
        <v>1</v>
      </c>
      <c r="I19" s="24">
        <v>0</v>
      </c>
      <c r="J19" s="24">
        <v>0</v>
      </c>
      <c r="K19" s="24">
        <v>3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1</v>
      </c>
      <c r="R19" s="26">
        <v>29</v>
      </c>
      <c r="S19" s="27" t="s">
        <v>72</v>
      </c>
      <c r="T19" s="24" t="s">
        <v>62</v>
      </c>
      <c r="U19" s="24" t="s">
        <v>90</v>
      </c>
      <c r="V19" s="24">
        <v>0</v>
      </c>
      <c r="W19" s="24">
        <v>0</v>
      </c>
      <c r="X19" s="25"/>
      <c r="Z19" s="28">
        <v>37889</v>
      </c>
      <c r="AA19" s="29">
        <v>38008</v>
      </c>
      <c r="AB19" s="29" t="s">
        <v>69</v>
      </c>
      <c r="AC19" s="29" t="s">
        <v>69</v>
      </c>
      <c r="AD19" s="29">
        <v>38455</v>
      </c>
      <c r="AE19" s="29">
        <v>38500</v>
      </c>
      <c r="AF19" s="29">
        <v>38607</v>
      </c>
      <c r="AG19" s="29"/>
      <c r="AH19" s="33"/>
      <c r="AJ19" s="27">
        <v>0</v>
      </c>
      <c r="AK19" s="32"/>
      <c r="AL19" s="32"/>
      <c r="AM19" s="25"/>
      <c r="AO19" s="27">
        <v>1</v>
      </c>
      <c r="AP19" s="32">
        <v>38498</v>
      </c>
      <c r="AQ19" s="32">
        <v>38531</v>
      </c>
      <c r="AR19" s="25">
        <f>+AQ19-AP19</f>
        <v>33</v>
      </c>
      <c r="AT19" s="27">
        <v>0</v>
      </c>
      <c r="AU19" s="32"/>
      <c r="AV19" s="32"/>
      <c r="AW19" s="25"/>
      <c r="AY19" s="27">
        <v>1000</v>
      </c>
      <c r="AZ19" s="25">
        <v>1000</v>
      </c>
      <c r="BB19" s="27">
        <f t="shared" si="0"/>
        <v>718</v>
      </c>
      <c r="BC19" s="24" t="str">
        <f t="shared" si="7"/>
        <v/>
      </c>
      <c r="BD19" s="25">
        <f t="shared" si="1"/>
        <v>718</v>
      </c>
      <c r="BF19" s="27" t="str">
        <f t="shared" si="4"/>
        <v/>
      </c>
      <c r="BG19" s="24" t="str">
        <f t="shared" si="4"/>
        <v/>
      </c>
      <c r="BH19" s="24" t="str">
        <f t="shared" si="5"/>
        <v/>
      </c>
      <c r="BI19" s="24" t="str">
        <f t="shared" si="6"/>
        <v/>
      </c>
      <c r="BJ19" s="24" t="str">
        <f t="shared" si="6"/>
        <v/>
      </c>
      <c r="BK19" s="25" t="str">
        <f t="shared" si="2"/>
        <v/>
      </c>
      <c r="BM19" s="27">
        <f t="shared" si="8"/>
        <v>119</v>
      </c>
      <c r="BN19" s="24">
        <f t="shared" si="9"/>
        <v>492</v>
      </c>
      <c r="BO19" s="24">
        <f t="shared" si="10"/>
        <v>107</v>
      </c>
      <c r="BP19" s="25">
        <f t="shared" si="3"/>
        <v>718</v>
      </c>
    </row>
    <row r="20" spans="1:68" x14ac:dyDescent="0.2">
      <c r="A20" s="23" t="s">
        <v>113</v>
      </c>
      <c r="B20" s="24" t="s">
        <v>114</v>
      </c>
      <c r="C20" s="24">
        <v>1</v>
      </c>
      <c r="D20" s="24">
        <v>0</v>
      </c>
      <c r="E20" s="24"/>
      <c r="F20" s="24">
        <v>0</v>
      </c>
      <c r="G20" s="24">
        <v>0</v>
      </c>
      <c r="H20" s="24">
        <v>1</v>
      </c>
      <c r="I20" s="24">
        <v>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1</v>
      </c>
      <c r="R20" s="26">
        <v>22</v>
      </c>
      <c r="S20" s="27" t="s">
        <v>66</v>
      </c>
      <c r="T20" s="24" t="s">
        <v>62</v>
      </c>
      <c r="U20" s="24" t="s">
        <v>82</v>
      </c>
      <c r="V20" s="24">
        <v>0</v>
      </c>
      <c r="W20" s="24">
        <v>0</v>
      </c>
      <c r="X20" s="25"/>
      <c r="Z20" s="28">
        <v>37928</v>
      </c>
      <c r="AA20" s="29">
        <v>38321</v>
      </c>
      <c r="AB20" s="29">
        <v>38468</v>
      </c>
      <c r="AC20" s="29">
        <v>38471</v>
      </c>
      <c r="AD20" s="29">
        <v>38512</v>
      </c>
      <c r="AE20" s="29">
        <v>38539</v>
      </c>
      <c r="AF20" s="29">
        <v>38547</v>
      </c>
      <c r="AG20" s="29"/>
      <c r="AH20" s="33"/>
      <c r="AJ20" s="27">
        <v>0</v>
      </c>
      <c r="AK20" s="32"/>
      <c r="AL20" s="32"/>
      <c r="AM20" s="25"/>
      <c r="AO20" s="27">
        <v>0</v>
      </c>
      <c r="AP20" s="32"/>
      <c r="AQ20" s="32"/>
      <c r="AR20" s="25"/>
      <c r="AT20" s="27">
        <v>0</v>
      </c>
      <c r="AU20" s="32"/>
      <c r="AV20" s="32"/>
      <c r="AW20" s="25"/>
      <c r="AY20" s="27">
        <v>0</v>
      </c>
      <c r="AZ20" s="25">
        <v>0</v>
      </c>
      <c r="BB20" s="27">
        <f t="shared" si="0"/>
        <v>619</v>
      </c>
      <c r="BC20" s="24" t="str">
        <f t="shared" si="7"/>
        <v/>
      </c>
      <c r="BD20" s="25">
        <f t="shared" si="1"/>
        <v>619</v>
      </c>
      <c r="BF20" s="27">
        <f t="shared" si="4"/>
        <v>393</v>
      </c>
      <c r="BG20" s="24">
        <f t="shared" si="4"/>
        <v>147</v>
      </c>
      <c r="BH20" s="24">
        <f t="shared" si="5"/>
        <v>44</v>
      </c>
      <c r="BI20" s="24">
        <f t="shared" si="6"/>
        <v>27</v>
      </c>
      <c r="BJ20" s="24">
        <f t="shared" si="6"/>
        <v>8</v>
      </c>
      <c r="BK20" s="25">
        <f t="shared" si="2"/>
        <v>619</v>
      </c>
      <c r="BM20" s="27" t="str">
        <f t="shared" si="8"/>
        <v/>
      </c>
      <c r="BN20" s="24" t="str">
        <f t="shared" si="9"/>
        <v/>
      </c>
      <c r="BO20" s="24" t="str">
        <f t="shared" si="10"/>
        <v/>
      </c>
      <c r="BP20" s="25" t="str">
        <f t="shared" si="3"/>
        <v/>
      </c>
    </row>
    <row r="21" spans="1:68" x14ac:dyDescent="0.2">
      <c r="A21" s="23" t="s">
        <v>115</v>
      </c>
      <c r="B21" s="24" t="s">
        <v>116</v>
      </c>
      <c r="C21" s="24">
        <v>1</v>
      </c>
      <c r="D21" s="24">
        <v>0</v>
      </c>
      <c r="E21" s="24"/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1</v>
      </c>
      <c r="R21" s="26">
        <v>5</v>
      </c>
      <c r="S21" s="27"/>
      <c r="T21" s="24" t="s">
        <v>69</v>
      </c>
      <c r="U21" s="24" t="s">
        <v>93</v>
      </c>
      <c r="V21" s="24"/>
      <c r="W21" s="24"/>
      <c r="X21" s="25"/>
      <c r="Z21" s="28">
        <v>37960</v>
      </c>
      <c r="AA21" s="29">
        <v>38166</v>
      </c>
      <c r="AB21" s="29" t="s">
        <v>69</v>
      </c>
      <c r="AC21" s="29" t="s">
        <v>69</v>
      </c>
      <c r="AD21" s="29">
        <v>38427</v>
      </c>
      <c r="AE21" s="29">
        <v>38448</v>
      </c>
      <c r="AF21" s="29">
        <v>38477</v>
      </c>
      <c r="AG21" s="29"/>
      <c r="AH21" s="33"/>
      <c r="AJ21" s="27">
        <v>0</v>
      </c>
      <c r="AK21" s="32"/>
      <c r="AL21" s="32"/>
      <c r="AM21" s="25"/>
      <c r="AO21" s="27">
        <v>1</v>
      </c>
      <c r="AP21" s="32">
        <v>38448</v>
      </c>
      <c r="AQ21" s="32">
        <v>38461</v>
      </c>
      <c r="AR21" s="25">
        <f>+AQ21-AP21</f>
        <v>13</v>
      </c>
      <c r="AT21" s="27">
        <v>0</v>
      </c>
      <c r="AU21" s="32"/>
      <c r="AV21" s="32"/>
      <c r="AW21" s="25"/>
      <c r="AY21" s="27">
        <v>0</v>
      </c>
      <c r="AZ21" s="25">
        <v>0</v>
      </c>
      <c r="BB21" s="27">
        <f t="shared" si="0"/>
        <v>517</v>
      </c>
      <c r="BC21" s="24" t="str">
        <f t="shared" si="7"/>
        <v/>
      </c>
      <c r="BD21" s="25">
        <f t="shared" si="1"/>
        <v>517</v>
      </c>
      <c r="BF21" s="27" t="str">
        <f t="shared" si="4"/>
        <v/>
      </c>
      <c r="BG21" s="24" t="str">
        <f t="shared" si="4"/>
        <v/>
      </c>
      <c r="BH21" s="24" t="str">
        <f t="shared" si="5"/>
        <v/>
      </c>
      <c r="BI21" s="24" t="str">
        <f t="shared" si="6"/>
        <v/>
      </c>
      <c r="BJ21" s="24" t="str">
        <f t="shared" si="6"/>
        <v/>
      </c>
      <c r="BK21" s="25" t="str">
        <f t="shared" si="2"/>
        <v/>
      </c>
      <c r="BM21" s="27">
        <f t="shared" si="8"/>
        <v>206</v>
      </c>
      <c r="BN21" s="24">
        <f t="shared" si="9"/>
        <v>282</v>
      </c>
      <c r="BO21" s="24">
        <f t="shared" si="10"/>
        <v>29</v>
      </c>
      <c r="BP21" s="25">
        <f t="shared" si="3"/>
        <v>517</v>
      </c>
    </row>
    <row r="22" spans="1:68" x14ac:dyDescent="0.2">
      <c r="A22" s="35" t="s">
        <v>117</v>
      </c>
      <c r="B22" s="36" t="s">
        <v>118</v>
      </c>
      <c r="C22" s="36">
        <v>1</v>
      </c>
      <c r="D22" s="36">
        <v>1</v>
      </c>
      <c r="E22" s="36" t="s">
        <v>119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38"/>
      <c r="S22" s="39"/>
      <c r="T22" s="36"/>
      <c r="U22" s="36"/>
      <c r="V22" s="36"/>
      <c r="W22" s="36"/>
      <c r="X22" s="37"/>
      <c r="Z22" s="40">
        <v>37967</v>
      </c>
      <c r="AA22" s="41"/>
      <c r="AB22" s="41"/>
      <c r="AC22" s="41"/>
      <c r="AD22" s="41"/>
      <c r="AE22" s="41"/>
      <c r="AF22" s="41"/>
      <c r="AG22" s="41"/>
      <c r="AH22" s="42"/>
      <c r="AJ22" s="39"/>
      <c r="AK22" s="43"/>
      <c r="AL22" s="43"/>
      <c r="AM22" s="37"/>
      <c r="AO22" s="39"/>
      <c r="AP22" s="43"/>
      <c r="AQ22" s="43"/>
      <c r="AR22" s="37"/>
      <c r="AT22" s="39"/>
      <c r="AU22" s="43"/>
      <c r="AV22" s="43"/>
      <c r="AW22" s="37"/>
      <c r="AY22" s="39"/>
      <c r="AZ22" s="37"/>
      <c r="BB22" s="39" t="str">
        <f t="shared" si="0"/>
        <v/>
      </c>
      <c r="BC22" s="36" t="str">
        <f t="shared" si="7"/>
        <v/>
      </c>
      <c r="BD22" s="37" t="str">
        <f t="shared" si="1"/>
        <v/>
      </c>
      <c r="BF22" s="39" t="str">
        <f t="shared" si="4"/>
        <v/>
      </c>
      <c r="BG22" s="36" t="str">
        <f t="shared" si="4"/>
        <v/>
      </c>
      <c r="BH22" s="36" t="str">
        <f t="shared" si="5"/>
        <v/>
      </c>
      <c r="BI22" s="36" t="str">
        <f t="shared" si="6"/>
        <v/>
      </c>
      <c r="BJ22" s="36" t="str">
        <f t="shared" si="6"/>
        <v/>
      </c>
      <c r="BK22" s="37" t="str">
        <f t="shared" si="2"/>
        <v/>
      </c>
      <c r="BM22" s="39" t="str">
        <f t="shared" si="8"/>
        <v/>
      </c>
      <c r="BN22" s="36" t="str">
        <f t="shared" si="9"/>
        <v/>
      </c>
      <c r="BO22" s="36" t="str">
        <f t="shared" si="10"/>
        <v/>
      </c>
      <c r="BP22" s="37" t="str">
        <f t="shared" si="3"/>
        <v/>
      </c>
    </row>
    <row r="23" spans="1:68" x14ac:dyDescent="0.2">
      <c r="A23" s="23" t="s">
        <v>120</v>
      </c>
      <c r="B23" s="24" t="s">
        <v>121</v>
      </c>
      <c r="C23" s="24">
        <v>1</v>
      </c>
      <c r="D23" s="24">
        <v>0</v>
      </c>
      <c r="E23" s="24"/>
      <c r="F23" s="24">
        <v>0</v>
      </c>
      <c r="G23" s="24">
        <v>0</v>
      </c>
      <c r="H23" s="24">
        <v>1</v>
      </c>
      <c r="I23" s="24">
        <v>0</v>
      </c>
      <c r="J23" s="24">
        <v>0</v>
      </c>
      <c r="K23" s="24">
        <v>1</v>
      </c>
      <c r="L23" s="24">
        <v>1</v>
      </c>
      <c r="M23" s="24">
        <v>0</v>
      </c>
      <c r="N23" s="24">
        <v>0</v>
      </c>
      <c r="O23" s="24">
        <v>0</v>
      </c>
      <c r="P23" s="24">
        <v>0</v>
      </c>
      <c r="Q23" s="25">
        <v>0</v>
      </c>
      <c r="R23" s="26"/>
      <c r="S23" s="27"/>
      <c r="T23" s="24" t="s">
        <v>62</v>
      </c>
      <c r="U23" s="24" t="s">
        <v>93</v>
      </c>
      <c r="V23" s="24"/>
      <c r="W23" s="24"/>
      <c r="X23" s="25"/>
      <c r="Z23" s="28">
        <v>37971</v>
      </c>
      <c r="AA23" s="29">
        <v>38372</v>
      </c>
      <c r="AB23" s="29" t="s">
        <v>69</v>
      </c>
      <c r="AC23" s="29" t="s">
        <v>69</v>
      </c>
      <c r="AD23" s="29" t="s">
        <v>69</v>
      </c>
      <c r="AE23" s="29" t="s">
        <v>69</v>
      </c>
      <c r="AF23" s="29">
        <v>38484</v>
      </c>
      <c r="AG23" s="29"/>
      <c r="AH23" s="33"/>
      <c r="AJ23" s="27">
        <v>0</v>
      </c>
      <c r="AK23" s="32"/>
      <c r="AL23" s="32"/>
      <c r="AM23" s="25"/>
      <c r="AO23" s="27">
        <v>0</v>
      </c>
      <c r="AP23" s="32"/>
      <c r="AQ23" s="32"/>
      <c r="AR23" s="25"/>
      <c r="AT23" s="27">
        <v>0</v>
      </c>
      <c r="AU23" s="32"/>
      <c r="AV23" s="32"/>
      <c r="AW23" s="25"/>
      <c r="AY23" s="27"/>
      <c r="AZ23" s="25"/>
      <c r="BB23" s="27">
        <f t="shared" si="0"/>
        <v>513</v>
      </c>
      <c r="BC23" s="24" t="str">
        <f t="shared" si="7"/>
        <v/>
      </c>
      <c r="BD23" s="25">
        <f t="shared" si="1"/>
        <v>513</v>
      </c>
      <c r="BF23" s="27" t="str">
        <f t="shared" si="4"/>
        <v/>
      </c>
      <c r="BG23" s="24" t="str">
        <f t="shared" si="4"/>
        <v/>
      </c>
      <c r="BH23" s="24" t="str">
        <f t="shared" si="5"/>
        <v/>
      </c>
      <c r="BI23" s="24" t="str">
        <f t="shared" si="6"/>
        <v/>
      </c>
      <c r="BJ23" s="24" t="str">
        <f t="shared" si="6"/>
        <v/>
      </c>
      <c r="BK23" s="25" t="str">
        <f t="shared" si="2"/>
        <v/>
      </c>
      <c r="BM23" s="27" t="str">
        <f t="shared" si="8"/>
        <v/>
      </c>
      <c r="BN23" s="24" t="str">
        <f t="shared" si="9"/>
        <v/>
      </c>
      <c r="BO23" s="24" t="str">
        <f t="shared" si="10"/>
        <v/>
      </c>
      <c r="BP23" s="25" t="str">
        <f t="shared" si="3"/>
        <v/>
      </c>
    </row>
    <row r="24" spans="1:68" x14ac:dyDescent="0.2">
      <c r="A24" s="23" t="s">
        <v>122</v>
      </c>
      <c r="B24" s="24" t="s">
        <v>123</v>
      </c>
      <c r="C24" s="24">
        <v>1</v>
      </c>
      <c r="D24" s="24">
        <v>0</v>
      </c>
      <c r="E24" s="24"/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>
        <v>1</v>
      </c>
      <c r="R24" s="26">
        <v>20</v>
      </c>
      <c r="S24" s="27" t="s">
        <v>66</v>
      </c>
      <c r="T24" s="24" t="s">
        <v>124</v>
      </c>
      <c r="U24" s="24" t="s">
        <v>125</v>
      </c>
      <c r="V24" s="24">
        <v>0</v>
      </c>
      <c r="W24" s="24">
        <v>0</v>
      </c>
      <c r="X24" s="25"/>
      <c r="Z24" s="28">
        <v>37973</v>
      </c>
      <c r="AA24" s="29">
        <v>38110</v>
      </c>
      <c r="AB24" s="29" t="s">
        <v>69</v>
      </c>
      <c r="AC24" s="29" t="s">
        <v>69</v>
      </c>
      <c r="AD24" s="29">
        <v>38463</v>
      </c>
      <c r="AE24" s="29">
        <v>38505</v>
      </c>
      <c r="AF24" s="29">
        <v>38526</v>
      </c>
      <c r="AG24" s="29"/>
      <c r="AH24" s="33"/>
      <c r="AJ24" s="27">
        <v>0</v>
      </c>
      <c r="AK24" s="32"/>
      <c r="AL24" s="32"/>
      <c r="AM24" s="25"/>
      <c r="AO24" s="27">
        <v>0</v>
      </c>
      <c r="AP24" s="32"/>
      <c r="AQ24" s="32"/>
      <c r="AR24" s="25"/>
      <c r="AT24" s="27">
        <v>0</v>
      </c>
      <c r="AU24" s="32"/>
      <c r="AV24" s="32"/>
      <c r="AW24" s="25"/>
      <c r="AY24" s="27"/>
      <c r="AZ24" s="25"/>
      <c r="BB24" s="27">
        <f t="shared" si="0"/>
        <v>553</v>
      </c>
      <c r="BC24" s="24" t="str">
        <f t="shared" si="7"/>
        <v/>
      </c>
      <c r="BD24" s="25">
        <f t="shared" si="1"/>
        <v>553</v>
      </c>
      <c r="BF24" s="27" t="str">
        <f t="shared" si="4"/>
        <v/>
      </c>
      <c r="BG24" s="24" t="str">
        <f t="shared" si="4"/>
        <v/>
      </c>
      <c r="BH24" s="24" t="str">
        <f t="shared" si="5"/>
        <v/>
      </c>
      <c r="BI24" s="24" t="str">
        <f t="shared" si="6"/>
        <v/>
      </c>
      <c r="BJ24" s="24" t="str">
        <f t="shared" si="6"/>
        <v/>
      </c>
      <c r="BK24" s="25" t="str">
        <f t="shared" si="2"/>
        <v/>
      </c>
      <c r="BM24" s="27">
        <f t="shared" si="8"/>
        <v>137</v>
      </c>
      <c r="BN24" s="24">
        <f t="shared" si="9"/>
        <v>395</v>
      </c>
      <c r="BO24" s="24">
        <f t="shared" si="10"/>
        <v>21</v>
      </c>
      <c r="BP24" s="25">
        <f t="shared" si="3"/>
        <v>553</v>
      </c>
    </row>
    <row r="25" spans="1:68" x14ac:dyDescent="0.2">
      <c r="A25" s="23" t="s">
        <v>126</v>
      </c>
      <c r="B25" s="24" t="s">
        <v>127</v>
      </c>
      <c r="C25" s="24">
        <v>1</v>
      </c>
      <c r="D25" s="24">
        <v>0</v>
      </c>
      <c r="E25" s="24"/>
      <c r="F25" s="24">
        <v>0</v>
      </c>
      <c r="G25" s="24">
        <v>0</v>
      </c>
      <c r="H25" s="24">
        <v>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0</v>
      </c>
      <c r="Q25" s="25">
        <v>0</v>
      </c>
      <c r="R25" s="26"/>
      <c r="S25" s="27"/>
      <c r="T25" s="24" t="s">
        <v>124</v>
      </c>
      <c r="U25" s="24" t="s">
        <v>128</v>
      </c>
      <c r="V25" s="24"/>
      <c r="W25" s="24"/>
      <c r="X25" s="25"/>
      <c r="Z25" s="28">
        <v>37977</v>
      </c>
      <c r="AA25" s="29">
        <v>38141</v>
      </c>
      <c r="AB25" s="29" t="s">
        <v>69</v>
      </c>
      <c r="AC25" s="29" t="s">
        <v>69</v>
      </c>
      <c r="AD25" s="29" t="s">
        <v>69</v>
      </c>
      <c r="AE25" s="29" t="s">
        <v>69</v>
      </c>
      <c r="AF25" s="29">
        <v>38545</v>
      </c>
      <c r="AG25" s="29"/>
      <c r="AH25" s="33"/>
      <c r="AJ25" s="27">
        <v>0</v>
      </c>
      <c r="AK25" s="32"/>
      <c r="AL25" s="32"/>
      <c r="AM25" s="25"/>
      <c r="AO25" s="27">
        <v>0</v>
      </c>
      <c r="AP25" s="32"/>
      <c r="AQ25" s="32"/>
      <c r="AR25" s="25"/>
      <c r="AT25" s="27">
        <v>0</v>
      </c>
      <c r="AU25" s="32"/>
      <c r="AV25" s="32"/>
      <c r="AW25" s="25"/>
      <c r="AY25" s="27"/>
      <c r="AZ25" s="25"/>
      <c r="BB25" s="27">
        <f t="shared" si="0"/>
        <v>568</v>
      </c>
      <c r="BC25" s="24" t="str">
        <f t="shared" si="7"/>
        <v/>
      </c>
      <c r="BD25" s="25">
        <f t="shared" si="1"/>
        <v>568</v>
      </c>
      <c r="BF25" s="27" t="str">
        <f t="shared" si="4"/>
        <v/>
      </c>
      <c r="BG25" s="24" t="str">
        <f t="shared" si="4"/>
        <v/>
      </c>
      <c r="BH25" s="24" t="str">
        <f t="shared" si="5"/>
        <v/>
      </c>
      <c r="BI25" s="24" t="str">
        <f t="shared" si="6"/>
        <v/>
      </c>
      <c r="BJ25" s="24" t="str">
        <f t="shared" si="6"/>
        <v/>
      </c>
      <c r="BK25" s="25" t="str">
        <f t="shared" si="2"/>
        <v/>
      </c>
      <c r="BM25" s="27" t="str">
        <f t="shared" si="8"/>
        <v/>
      </c>
      <c r="BN25" s="24" t="str">
        <f t="shared" si="9"/>
        <v/>
      </c>
      <c r="BO25" s="24" t="str">
        <f t="shared" si="10"/>
        <v/>
      </c>
      <c r="BP25" s="25" t="str">
        <f t="shared" si="3"/>
        <v/>
      </c>
    </row>
    <row r="26" spans="1:68" x14ac:dyDescent="0.2">
      <c r="A26" s="23" t="s">
        <v>129</v>
      </c>
      <c r="B26" s="24" t="s">
        <v>130</v>
      </c>
      <c r="C26" s="24">
        <v>1</v>
      </c>
      <c r="D26" s="24">
        <v>0</v>
      </c>
      <c r="E26" s="24"/>
      <c r="F26" s="24">
        <v>0</v>
      </c>
      <c r="G26" s="24">
        <v>1</v>
      </c>
      <c r="H26" s="24">
        <v>1</v>
      </c>
      <c r="I26" s="24">
        <v>1</v>
      </c>
      <c r="J26" s="24">
        <v>11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1</v>
      </c>
      <c r="R26" s="26">
        <v>16</v>
      </c>
      <c r="S26" s="27" t="s">
        <v>66</v>
      </c>
      <c r="T26" s="24" t="s">
        <v>62</v>
      </c>
      <c r="U26" s="24" t="s">
        <v>131</v>
      </c>
      <c r="V26" s="24">
        <v>0</v>
      </c>
      <c r="W26" s="24">
        <v>0</v>
      </c>
      <c r="X26" s="25"/>
      <c r="Z26" s="28">
        <v>37995</v>
      </c>
      <c r="AA26" s="29">
        <v>38015</v>
      </c>
      <c r="AB26" s="29">
        <v>38244</v>
      </c>
      <c r="AC26" s="29">
        <v>38251</v>
      </c>
      <c r="AD26" s="29">
        <v>38350</v>
      </c>
      <c r="AE26" s="29">
        <v>38378</v>
      </c>
      <c r="AF26" s="29">
        <v>38492</v>
      </c>
      <c r="AG26" s="29"/>
      <c r="AH26" s="33"/>
      <c r="AJ26" s="27">
        <v>0</v>
      </c>
      <c r="AK26" s="32"/>
      <c r="AL26" s="32"/>
      <c r="AM26" s="25"/>
      <c r="AO26" s="27">
        <v>0</v>
      </c>
      <c r="AP26" s="32"/>
      <c r="AQ26" s="32"/>
      <c r="AR26" s="25"/>
      <c r="AT26" s="27">
        <v>1</v>
      </c>
      <c r="AU26" s="32">
        <v>38379</v>
      </c>
      <c r="AV26" s="32">
        <v>38447</v>
      </c>
      <c r="AW26" s="25">
        <f>+AV26-AU26</f>
        <v>68</v>
      </c>
      <c r="AY26" s="27">
        <v>0</v>
      </c>
      <c r="AZ26" s="25">
        <v>0</v>
      </c>
      <c r="BB26" s="27">
        <f t="shared" si="0"/>
        <v>497</v>
      </c>
      <c r="BC26" s="24" t="str">
        <f t="shared" si="7"/>
        <v/>
      </c>
      <c r="BD26" s="25">
        <f t="shared" si="1"/>
        <v>497</v>
      </c>
      <c r="BF26" s="27">
        <f t="shared" si="4"/>
        <v>20</v>
      </c>
      <c r="BG26" s="24">
        <f t="shared" si="4"/>
        <v>229</v>
      </c>
      <c r="BH26" s="24">
        <f t="shared" si="5"/>
        <v>106</v>
      </c>
      <c r="BI26" s="24">
        <f t="shared" si="6"/>
        <v>28</v>
      </c>
      <c r="BJ26" s="24">
        <f t="shared" si="6"/>
        <v>114</v>
      </c>
      <c r="BK26" s="25">
        <f t="shared" si="2"/>
        <v>497</v>
      </c>
      <c r="BM26" s="27" t="str">
        <f t="shared" si="8"/>
        <v/>
      </c>
      <c r="BN26" s="24" t="str">
        <f t="shared" si="9"/>
        <v/>
      </c>
      <c r="BO26" s="24" t="str">
        <f t="shared" si="10"/>
        <v/>
      </c>
      <c r="BP26" s="25" t="str">
        <f t="shared" si="3"/>
        <v/>
      </c>
    </row>
    <row r="27" spans="1:68" x14ac:dyDescent="0.2">
      <c r="A27" s="23" t="s">
        <v>132</v>
      </c>
      <c r="B27" s="24" t="s">
        <v>133</v>
      </c>
      <c r="C27" s="24">
        <v>1</v>
      </c>
      <c r="D27" s="24">
        <v>0</v>
      </c>
      <c r="E27" s="24"/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>
        <v>1</v>
      </c>
      <c r="R27" s="26">
        <v>19</v>
      </c>
      <c r="S27" s="27" t="s">
        <v>66</v>
      </c>
      <c r="T27" s="24" t="s">
        <v>134</v>
      </c>
      <c r="U27" s="24" t="s">
        <v>63</v>
      </c>
      <c r="V27" s="24">
        <v>0</v>
      </c>
      <c r="W27" s="24">
        <v>0</v>
      </c>
      <c r="X27" s="25"/>
      <c r="Z27" s="28">
        <v>38028</v>
      </c>
      <c r="AA27" s="29" t="s">
        <v>69</v>
      </c>
      <c r="AB27" s="29" t="s">
        <v>69</v>
      </c>
      <c r="AC27" s="29" t="s">
        <v>69</v>
      </c>
      <c r="AD27" s="29">
        <v>38454</v>
      </c>
      <c r="AE27" s="29">
        <v>38497</v>
      </c>
      <c r="AF27" s="29">
        <v>38517</v>
      </c>
      <c r="AG27" s="29"/>
      <c r="AH27" s="33"/>
      <c r="AJ27" s="27">
        <v>0</v>
      </c>
      <c r="AK27" s="32"/>
      <c r="AL27" s="32"/>
      <c r="AM27" s="25"/>
      <c r="AO27" s="27">
        <v>0</v>
      </c>
      <c r="AP27" s="32"/>
      <c r="AQ27" s="32"/>
      <c r="AR27" s="25"/>
      <c r="AT27" s="27">
        <v>0</v>
      </c>
      <c r="AU27" s="32"/>
      <c r="AV27" s="32"/>
      <c r="AW27" s="25"/>
      <c r="AY27" s="27"/>
      <c r="AZ27" s="25"/>
      <c r="BB27" s="27">
        <f t="shared" si="0"/>
        <v>489</v>
      </c>
      <c r="BC27" s="24" t="str">
        <f t="shared" si="7"/>
        <v/>
      </c>
      <c r="BD27" s="25">
        <f t="shared" si="1"/>
        <v>489</v>
      </c>
      <c r="BF27" s="27" t="str">
        <f t="shared" si="4"/>
        <v/>
      </c>
      <c r="BG27" s="24" t="str">
        <f t="shared" si="4"/>
        <v/>
      </c>
      <c r="BH27" s="24" t="str">
        <f t="shared" si="5"/>
        <v/>
      </c>
      <c r="BI27" s="24" t="str">
        <f t="shared" si="6"/>
        <v/>
      </c>
      <c r="BJ27" s="24" t="str">
        <f t="shared" si="6"/>
        <v/>
      </c>
      <c r="BK27" s="25" t="str">
        <f t="shared" si="2"/>
        <v/>
      </c>
      <c r="BM27" s="27"/>
      <c r="BN27" s="24"/>
      <c r="BO27" s="24"/>
      <c r="BP27" s="25"/>
    </row>
    <row r="28" spans="1:68" x14ac:dyDescent="0.2">
      <c r="A28" s="23" t="s">
        <v>135</v>
      </c>
      <c r="B28" s="24" t="s">
        <v>136</v>
      </c>
      <c r="C28" s="24">
        <v>1</v>
      </c>
      <c r="D28" s="24">
        <v>0</v>
      </c>
      <c r="E28" s="24"/>
      <c r="F28" s="24">
        <v>0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1</v>
      </c>
      <c r="R28" s="26">
        <v>8</v>
      </c>
      <c r="S28" s="27" t="s">
        <v>72</v>
      </c>
      <c r="T28" s="24" t="s">
        <v>62</v>
      </c>
      <c r="U28" s="24" t="s">
        <v>137</v>
      </c>
      <c r="V28" s="24">
        <v>0</v>
      </c>
      <c r="W28" s="24">
        <v>0</v>
      </c>
      <c r="X28" s="25"/>
      <c r="Z28" s="28">
        <v>38028</v>
      </c>
      <c r="AA28" s="29">
        <v>38142</v>
      </c>
      <c r="AB28" s="29" t="s">
        <v>69</v>
      </c>
      <c r="AC28" s="29" t="s">
        <v>69</v>
      </c>
      <c r="AD28" s="29">
        <v>38218</v>
      </c>
      <c r="AE28" s="29">
        <v>38237</v>
      </c>
      <c r="AF28" s="29">
        <v>38252</v>
      </c>
      <c r="AG28" s="29"/>
      <c r="AH28" s="33"/>
      <c r="AJ28" s="27">
        <v>0</v>
      </c>
      <c r="AK28" s="32"/>
      <c r="AL28" s="32"/>
      <c r="AM28" s="25"/>
      <c r="AO28" s="27">
        <v>0</v>
      </c>
      <c r="AP28" s="32"/>
      <c r="AQ28" s="32"/>
      <c r="AR28" s="25"/>
      <c r="AT28" s="27">
        <v>0</v>
      </c>
      <c r="AU28" s="32"/>
      <c r="AV28" s="32"/>
      <c r="AW28" s="25"/>
      <c r="AY28" s="27">
        <v>250</v>
      </c>
      <c r="AZ28" s="25">
        <v>250</v>
      </c>
      <c r="BB28" s="27">
        <f t="shared" si="0"/>
        <v>224</v>
      </c>
      <c r="BC28" s="24" t="str">
        <f t="shared" si="7"/>
        <v/>
      </c>
      <c r="BD28" s="25">
        <f t="shared" si="1"/>
        <v>224</v>
      </c>
      <c r="BF28" s="27" t="str">
        <f t="shared" si="4"/>
        <v/>
      </c>
      <c r="BG28" s="24" t="str">
        <f t="shared" si="4"/>
        <v/>
      </c>
      <c r="BH28" s="24" t="str">
        <f t="shared" si="5"/>
        <v/>
      </c>
      <c r="BI28" s="24" t="str">
        <f t="shared" si="6"/>
        <v/>
      </c>
      <c r="BJ28" s="24" t="str">
        <f t="shared" si="6"/>
        <v/>
      </c>
      <c r="BK28" s="25" t="str">
        <f t="shared" si="2"/>
        <v/>
      </c>
      <c r="BM28" s="27">
        <f t="shared" ref="BM28:BM34" si="11">+IF(AND($I28=0,$Q28=1),AA28-Z28,"")</f>
        <v>114</v>
      </c>
      <c r="BN28" s="24">
        <f t="shared" ref="BN28:BN34" si="12">+IF(AND($I28=0,$Q28=1),AE28-AA28,"")</f>
        <v>95</v>
      </c>
      <c r="BO28" s="24">
        <f t="shared" ref="BO28:BO34" si="13">+IF(AND($I28=0,$Q28=1),AF28-AE28,"")</f>
        <v>15</v>
      </c>
      <c r="BP28" s="25">
        <f t="shared" ref="BP28:BP91" si="14">+IF(AND($I28=0,$Q28=1),AF28-Z28,"")</f>
        <v>224</v>
      </c>
    </row>
    <row r="29" spans="1:68" x14ac:dyDescent="0.2">
      <c r="A29" s="23" t="s">
        <v>138</v>
      </c>
      <c r="B29" s="24" t="s">
        <v>139</v>
      </c>
      <c r="C29" s="24">
        <v>1</v>
      </c>
      <c r="D29" s="24">
        <v>0</v>
      </c>
      <c r="E29" s="24"/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1</v>
      </c>
      <c r="R29" s="26">
        <v>27</v>
      </c>
      <c r="S29" s="27" t="s">
        <v>66</v>
      </c>
      <c r="T29" s="24" t="s">
        <v>62</v>
      </c>
      <c r="U29" s="24" t="s">
        <v>63</v>
      </c>
      <c r="V29" s="24">
        <v>0</v>
      </c>
      <c r="W29" s="24">
        <v>1</v>
      </c>
      <c r="X29" s="25" t="s">
        <v>73</v>
      </c>
      <c r="Z29" s="28">
        <v>38051</v>
      </c>
      <c r="AA29" s="29">
        <v>38064</v>
      </c>
      <c r="AB29" s="29" t="s">
        <v>69</v>
      </c>
      <c r="AC29" s="29" t="s">
        <v>69</v>
      </c>
      <c r="AD29" s="29">
        <v>38490</v>
      </c>
      <c r="AE29" s="29">
        <v>38518</v>
      </c>
      <c r="AF29" s="29">
        <v>38587</v>
      </c>
      <c r="AG29" s="29">
        <v>38600</v>
      </c>
      <c r="AH29" s="33">
        <v>38686</v>
      </c>
      <c r="AJ29" s="27">
        <v>0</v>
      </c>
      <c r="AK29" s="32"/>
      <c r="AL29" s="32"/>
      <c r="AM29" s="25"/>
      <c r="AO29" s="27">
        <v>1</v>
      </c>
      <c r="AP29" s="32">
        <v>38518</v>
      </c>
      <c r="AQ29" s="32">
        <v>38546</v>
      </c>
      <c r="AR29" s="25">
        <f>+AQ29-AP29</f>
        <v>28</v>
      </c>
      <c r="AT29" s="27">
        <v>0</v>
      </c>
      <c r="AU29" s="32"/>
      <c r="AV29" s="32"/>
      <c r="AW29" s="25"/>
      <c r="AY29" s="27">
        <v>0</v>
      </c>
      <c r="AZ29" s="25">
        <v>0</v>
      </c>
      <c r="BB29" s="27">
        <f t="shared" si="0"/>
        <v>536</v>
      </c>
      <c r="BC29" s="24">
        <f t="shared" si="7"/>
        <v>86</v>
      </c>
      <c r="BD29" s="25">
        <f t="shared" si="1"/>
        <v>622</v>
      </c>
      <c r="BF29" s="27" t="str">
        <f t="shared" si="4"/>
        <v/>
      </c>
      <c r="BG29" s="24" t="str">
        <f t="shared" si="4"/>
        <v/>
      </c>
      <c r="BH29" s="24" t="str">
        <f t="shared" si="5"/>
        <v/>
      </c>
      <c r="BI29" s="24" t="str">
        <f t="shared" si="6"/>
        <v/>
      </c>
      <c r="BJ29" s="24" t="str">
        <f t="shared" si="6"/>
        <v/>
      </c>
      <c r="BK29" s="25" t="str">
        <f t="shared" si="2"/>
        <v/>
      </c>
      <c r="BM29" s="27">
        <f t="shared" si="11"/>
        <v>13</v>
      </c>
      <c r="BN29" s="24">
        <f t="shared" si="12"/>
        <v>454</v>
      </c>
      <c r="BO29" s="24">
        <f t="shared" si="13"/>
        <v>69</v>
      </c>
      <c r="BP29" s="25">
        <f t="shared" si="14"/>
        <v>536</v>
      </c>
    </row>
    <row r="30" spans="1:68" x14ac:dyDescent="0.2">
      <c r="A30" s="23" t="s">
        <v>140</v>
      </c>
      <c r="B30" s="24" t="s">
        <v>141</v>
      </c>
      <c r="C30" s="24">
        <v>1</v>
      </c>
      <c r="D30" s="24">
        <v>0</v>
      </c>
      <c r="E30" s="24"/>
      <c r="F30" s="24">
        <v>0</v>
      </c>
      <c r="G30" s="24">
        <v>1</v>
      </c>
      <c r="H30" s="24">
        <v>0</v>
      </c>
      <c r="I30" s="24">
        <v>1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1</v>
      </c>
      <c r="R30" s="26">
        <v>10</v>
      </c>
      <c r="S30" s="27" t="s">
        <v>66</v>
      </c>
      <c r="T30" s="24" t="s">
        <v>134</v>
      </c>
      <c r="U30" s="24" t="s">
        <v>137</v>
      </c>
      <c r="V30" s="24">
        <v>0</v>
      </c>
      <c r="W30" s="24">
        <v>1</v>
      </c>
      <c r="X30" s="25" t="s">
        <v>73</v>
      </c>
      <c r="Z30" s="28">
        <v>38051</v>
      </c>
      <c r="AA30" s="29">
        <v>38072</v>
      </c>
      <c r="AB30" s="29">
        <v>38160</v>
      </c>
      <c r="AC30" s="29">
        <v>38162</v>
      </c>
      <c r="AD30" s="29">
        <v>38218</v>
      </c>
      <c r="AE30" s="29">
        <v>38258</v>
      </c>
      <c r="AF30" s="29">
        <v>38315</v>
      </c>
      <c r="AG30" s="29">
        <v>38327</v>
      </c>
      <c r="AH30" s="33">
        <v>38519</v>
      </c>
      <c r="AJ30" s="27">
        <v>0</v>
      </c>
      <c r="AK30" s="32"/>
      <c r="AL30" s="32"/>
      <c r="AM30" s="25"/>
      <c r="AO30" s="27">
        <v>1</v>
      </c>
      <c r="AP30" s="32">
        <v>38253</v>
      </c>
      <c r="AQ30" s="32">
        <v>38258</v>
      </c>
      <c r="AR30" s="25">
        <f>+AQ30-AP30</f>
        <v>5</v>
      </c>
      <c r="AT30" s="27">
        <v>0</v>
      </c>
      <c r="AU30" s="32"/>
      <c r="AV30" s="32"/>
      <c r="AW30" s="25"/>
      <c r="AY30" s="27"/>
      <c r="AZ30" s="25"/>
      <c r="BB30" s="27">
        <f t="shared" si="0"/>
        <v>264</v>
      </c>
      <c r="BC30" s="24">
        <f t="shared" si="7"/>
        <v>192</v>
      </c>
      <c r="BD30" s="25">
        <f t="shared" si="1"/>
        <v>456</v>
      </c>
      <c r="BF30" s="27">
        <f t="shared" si="4"/>
        <v>21</v>
      </c>
      <c r="BG30" s="24">
        <f t="shared" si="4"/>
        <v>88</v>
      </c>
      <c r="BH30" s="24">
        <f t="shared" si="5"/>
        <v>58</v>
      </c>
      <c r="BI30" s="24">
        <f t="shared" si="6"/>
        <v>40</v>
      </c>
      <c r="BJ30" s="24">
        <f t="shared" si="6"/>
        <v>57</v>
      </c>
      <c r="BK30" s="25">
        <f t="shared" si="2"/>
        <v>264</v>
      </c>
      <c r="BM30" s="27" t="str">
        <f t="shared" si="11"/>
        <v/>
      </c>
      <c r="BN30" s="24" t="str">
        <f t="shared" si="12"/>
        <v/>
      </c>
      <c r="BO30" s="24" t="str">
        <f t="shared" si="13"/>
        <v/>
      </c>
      <c r="BP30" s="25" t="str">
        <f t="shared" si="14"/>
        <v/>
      </c>
    </row>
    <row r="31" spans="1:68" x14ac:dyDescent="0.2">
      <c r="A31" s="23" t="s">
        <v>142</v>
      </c>
      <c r="B31" s="24" t="s">
        <v>143</v>
      </c>
      <c r="C31" s="24">
        <v>1</v>
      </c>
      <c r="D31" s="24">
        <v>0</v>
      </c>
      <c r="E31" s="24"/>
      <c r="F31" s="24">
        <v>0</v>
      </c>
      <c r="G31" s="24">
        <v>0</v>
      </c>
      <c r="H31" s="24">
        <v>1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0</v>
      </c>
      <c r="O31" s="24">
        <v>0</v>
      </c>
      <c r="P31" s="24">
        <v>0</v>
      </c>
      <c r="Q31" s="25">
        <v>0</v>
      </c>
      <c r="R31" s="26"/>
      <c r="S31" s="27"/>
      <c r="T31" s="24" t="s">
        <v>134</v>
      </c>
      <c r="U31" s="24" t="s">
        <v>144</v>
      </c>
      <c r="V31" s="24"/>
      <c r="W31" s="24"/>
      <c r="X31" s="25"/>
      <c r="Z31" s="28">
        <v>38065</v>
      </c>
      <c r="AA31" s="29">
        <v>38076</v>
      </c>
      <c r="AB31" s="29" t="s">
        <v>69</v>
      </c>
      <c r="AC31" s="29" t="s">
        <v>69</v>
      </c>
      <c r="AD31" s="29" t="s">
        <v>69</v>
      </c>
      <c r="AE31" s="29" t="s">
        <v>69</v>
      </c>
      <c r="AF31" s="29">
        <v>38475</v>
      </c>
      <c r="AG31" s="29"/>
      <c r="AH31" s="33"/>
      <c r="AJ31" s="27">
        <v>0</v>
      </c>
      <c r="AK31" s="32"/>
      <c r="AL31" s="32"/>
      <c r="AM31" s="25"/>
      <c r="AO31" s="27">
        <v>0</v>
      </c>
      <c r="AP31" s="32"/>
      <c r="AQ31" s="32"/>
      <c r="AR31" s="25"/>
      <c r="AT31" s="27">
        <v>0</v>
      </c>
      <c r="AU31" s="32"/>
      <c r="AV31" s="32"/>
      <c r="AW31" s="25"/>
      <c r="AY31" s="27"/>
      <c r="AZ31" s="25"/>
      <c r="BB31" s="27">
        <f t="shared" si="0"/>
        <v>410</v>
      </c>
      <c r="BC31" s="24" t="str">
        <f t="shared" si="7"/>
        <v/>
      </c>
      <c r="BD31" s="25">
        <f t="shared" si="1"/>
        <v>410</v>
      </c>
      <c r="BF31" s="27" t="str">
        <f t="shared" si="4"/>
        <v/>
      </c>
      <c r="BG31" s="24" t="str">
        <f t="shared" si="4"/>
        <v/>
      </c>
      <c r="BH31" s="24" t="str">
        <f t="shared" si="5"/>
        <v/>
      </c>
      <c r="BI31" s="24" t="str">
        <f t="shared" si="6"/>
        <v/>
      </c>
      <c r="BJ31" s="24" t="str">
        <f t="shared" si="6"/>
        <v/>
      </c>
      <c r="BK31" s="25" t="str">
        <f t="shared" si="2"/>
        <v/>
      </c>
      <c r="BM31" s="27" t="str">
        <f t="shared" si="11"/>
        <v/>
      </c>
      <c r="BN31" s="24" t="str">
        <f t="shared" si="12"/>
        <v/>
      </c>
      <c r="BO31" s="24" t="str">
        <f t="shared" si="13"/>
        <v/>
      </c>
      <c r="BP31" s="25" t="str">
        <f t="shared" si="14"/>
        <v/>
      </c>
    </row>
    <row r="32" spans="1:68" x14ac:dyDescent="0.2">
      <c r="A32" s="23" t="s">
        <v>145</v>
      </c>
      <c r="B32" s="24" t="s">
        <v>146</v>
      </c>
      <c r="C32" s="24">
        <v>1</v>
      </c>
      <c r="D32" s="24">
        <v>0</v>
      </c>
      <c r="E32" s="24"/>
      <c r="F32" s="24">
        <v>0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1</v>
      </c>
      <c r="R32" s="26">
        <v>11</v>
      </c>
      <c r="S32" s="27" t="s">
        <v>66</v>
      </c>
      <c r="T32" s="24" t="s">
        <v>124</v>
      </c>
      <c r="U32" s="24" t="s">
        <v>125</v>
      </c>
      <c r="V32" s="24">
        <v>0</v>
      </c>
      <c r="W32" s="24">
        <v>0</v>
      </c>
      <c r="X32" s="25"/>
      <c r="Z32" s="28">
        <v>38072</v>
      </c>
      <c r="AA32" s="29">
        <v>38208</v>
      </c>
      <c r="AB32" s="29" t="s">
        <v>69</v>
      </c>
      <c r="AC32" s="29" t="s">
        <v>69</v>
      </c>
      <c r="AD32" s="29">
        <v>38265</v>
      </c>
      <c r="AE32" s="29">
        <v>38314</v>
      </c>
      <c r="AF32" s="29">
        <v>38324</v>
      </c>
      <c r="AG32" s="29"/>
      <c r="AH32" s="33"/>
      <c r="AJ32" s="27">
        <v>0</v>
      </c>
      <c r="AK32" s="32"/>
      <c r="AL32" s="32"/>
      <c r="AM32" s="25"/>
      <c r="AO32" s="27">
        <v>0</v>
      </c>
      <c r="AP32" s="32"/>
      <c r="AQ32" s="32"/>
      <c r="AR32" s="25"/>
      <c r="AT32" s="27">
        <v>0</v>
      </c>
      <c r="AU32" s="32"/>
      <c r="AV32" s="32"/>
      <c r="AW32" s="25"/>
      <c r="AY32" s="27"/>
      <c r="AZ32" s="25"/>
      <c r="BB32" s="27">
        <f t="shared" si="0"/>
        <v>252</v>
      </c>
      <c r="BC32" s="24" t="str">
        <f t="shared" si="7"/>
        <v/>
      </c>
      <c r="BD32" s="25">
        <f t="shared" si="1"/>
        <v>252</v>
      </c>
      <c r="BF32" s="27" t="str">
        <f t="shared" si="4"/>
        <v/>
      </c>
      <c r="BG32" s="24" t="str">
        <f t="shared" si="4"/>
        <v/>
      </c>
      <c r="BH32" s="24" t="str">
        <f t="shared" si="5"/>
        <v/>
      </c>
      <c r="BI32" s="24" t="str">
        <f t="shared" si="6"/>
        <v/>
      </c>
      <c r="BJ32" s="24" t="str">
        <f t="shared" si="6"/>
        <v/>
      </c>
      <c r="BK32" s="25" t="str">
        <f t="shared" si="2"/>
        <v/>
      </c>
      <c r="BM32" s="27">
        <f t="shared" si="11"/>
        <v>136</v>
      </c>
      <c r="BN32" s="24">
        <f t="shared" si="12"/>
        <v>106</v>
      </c>
      <c r="BO32" s="24">
        <f t="shared" si="13"/>
        <v>10</v>
      </c>
      <c r="BP32" s="25">
        <f t="shared" si="14"/>
        <v>252</v>
      </c>
    </row>
    <row r="33" spans="1:68" x14ac:dyDescent="0.2">
      <c r="A33" s="23" t="s">
        <v>147</v>
      </c>
      <c r="B33" s="24" t="s">
        <v>148</v>
      </c>
      <c r="C33" s="24">
        <v>1</v>
      </c>
      <c r="D33" s="24">
        <v>0</v>
      </c>
      <c r="E33" s="24"/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1</v>
      </c>
      <c r="R33" s="26">
        <v>8</v>
      </c>
      <c r="S33" s="27"/>
      <c r="T33" s="24" t="s">
        <v>69</v>
      </c>
      <c r="U33" s="24" t="s">
        <v>110</v>
      </c>
      <c r="V33" s="24"/>
      <c r="W33" s="24"/>
      <c r="X33" s="25"/>
      <c r="Z33" s="28">
        <v>38082</v>
      </c>
      <c r="AA33" s="29">
        <v>38085</v>
      </c>
      <c r="AB33" s="29" t="s">
        <v>69</v>
      </c>
      <c r="AC33" s="29" t="s">
        <v>69</v>
      </c>
      <c r="AD33" s="29">
        <v>38477</v>
      </c>
      <c r="AE33" s="29">
        <v>38512</v>
      </c>
      <c r="AF33" s="29">
        <v>38533</v>
      </c>
      <c r="AG33" s="29"/>
      <c r="AH33" s="33"/>
      <c r="AJ33" s="27">
        <v>1</v>
      </c>
      <c r="AK33" s="32">
        <v>38239</v>
      </c>
      <c r="AL33" s="32">
        <v>38296</v>
      </c>
      <c r="AM33" s="25">
        <f>+AL33-AK33</f>
        <v>57</v>
      </c>
      <c r="AO33" s="27">
        <v>0</v>
      </c>
      <c r="AP33" s="32"/>
      <c r="AQ33" s="32"/>
      <c r="AR33" s="25"/>
      <c r="AT33" s="27">
        <v>0</v>
      </c>
      <c r="AU33" s="32"/>
      <c r="AV33" s="32"/>
      <c r="AW33" s="25"/>
      <c r="AY33" s="27">
        <v>0</v>
      </c>
      <c r="AZ33" s="25">
        <v>0</v>
      </c>
      <c r="BB33" s="27">
        <f t="shared" si="0"/>
        <v>451</v>
      </c>
      <c r="BC33" s="24" t="str">
        <f t="shared" si="7"/>
        <v/>
      </c>
      <c r="BD33" s="25">
        <f t="shared" si="1"/>
        <v>451</v>
      </c>
      <c r="BF33" s="27" t="str">
        <f t="shared" si="4"/>
        <v/>
      </c>
      <c r="BG33" s="24" t="str">
        <f t="shared" si="4"/>
        <v/>
      </c>
      <c r="BH33" s="24" t="str">
        <f t="shared" si="5"/>
        <v/>
      </c>
      <c r="BI33" s="24" t="str">
        <f t="shared" si="6"/>
        <v/>
      </c>
      <c r="BJ33" s="24" t="str">
        <f t="shared" si="6"/>
        <v/>
      </c>
      <c r="BK33" s="25" t="str">
        <f t="shared" si="2"/>
        <v/>
      </c>
      <c r="BM33" s="27">
        <f t="shared" si="11"/>
        <v>3</v>
      </c>
      <c r="BN33" s="24">
        <f t="shared" si="12"/>
        <v>427</v>
      </c>
      <c r="BO33" s="24">
        <f t="shared" si="13"/>
        <v>21</v>
      </c>
      <c r="BP33" s="25">
        <f t="shared" si="14"/>
        <v>451</v>
      </c>
    </row>
    <row r="34" spans="1:68" x14ac:dyDescent="0.2">
      <c r="A34" s="35" t="s">
        <v>149</v>
      </c>
      <c r="B34" s="36" t="s">
        <v>150</v>
      </c>
      <c r="C34" s="36">
        <v>1</v>
      </c>
      <c r="D34" s="36">
        <v>1</v>
      </c>
      <c r="E34" s="36" t="s">
        <v>122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  <c r="R34" s="38"/>
      <c r="S34" s="39"/>
      <c r="T34" s="36"/>
      <c r="U34" s="36"/>
      <c r="V34" s="36"/>
      <c r="W34" s="36"/>
      <c r="X34" s="37"/>
      <c r="Z34" s="40">
        <v>38100</v>
      </c>
      <c r="AA34" s="41"/>
      <c r="AB34" s="41"/>
      <c r="AC34" s="41"/>
      <c r="AD34" s="41"/>
      <c r="AE34" s="41"/>
      <c r="AF34" s="41"/>
      <c r="AG34" s="41"/>
      <c r="AH34" s="42"/>
      <c r="AJ34" s="39"/>
      <c r="AK34" s="43"/>
      <c r="AL34" s="43"/>
      <c r="AM34" s="37"/>
      <c r="AO34" s="39"/>
      <c r="AP34" s="43"/>
      <c r="AQ34" s="43"/>
      <c r="AR34" s="37"/>
      <c r="AT34" s="39"/>
      <c r="AU34" s="43"/>
      <c r="AV34" s="43"/>
      <c r="AW34" s="37"/>
      <c r="AY34" s="39"/>
      <c r="AZ34" s="37"/>
      <c r="BB34" s="39" t="str">
        <f t="shared" si="0"/>
        <v/>
      </c>
      <c r="BC34" s="36" t="str">
        <f t="shared" si="7"/>
        <v/>
      </c>
      <c r="BD34" s="37" t="str">
        <f t="shared" si="1"/>
        <v/>
      </c>
      <c r="BF34" s="39" t="str">
        <f t="shared" si="4"/>
        <v/>
      </c>
      <c r="BG34" s="36" t="str">
        <f t="shared" si="4"/>
        <v/>
      </c>
      <c r="BH34" s="36" t="str">
        <f t="shared" si="5"/>
        <v/>
      </c>
      <c r="BI34" s="36" t="str">
        <f t="shared" si="6"/>
        <v/>
      </c>
      <c r="BJ34" s="36" t="str">
        <f t="shared" si="6"/>
        <v/>
      </c>
      <c r="BK34" s="37" t="str">
        <f t="shared" si="2"/>
        <v/>
      </c>
      <c r="BM34" s="39" t="str">
        <f t="shared" si="11"/>
        <v/>
      </c>
      <c r="BN34" s="36" t="str">
        <f t="shared" si="12"/>
        <v/>
      </c>
      <c r="BO34" s="36" t="str">
        <f t="shared" si="13"/>
        <v/>
      </c>
      <c r="BP34" s="37" t="str">
        <f t="shared" si="14"/>
        <v/>
      </c>
    </row>
    <row r="35" spans="1:68" x14ac:dyDescent="0.2">
      <c r="A35" s="23" t="s">
        <v>151</v>
      </c>
      <c r="B35" s="24" t="s">
        <v>152</v>
      </c>
      <c r="C35" s="24">
        <v>1</v>
      </c>
      <c r="D35" s="24">
        <v>0</v>
      </c>
      <c r="E35" s="24"/>
      <c r="F35" s="24">
        <v>0</v>
      </c>
      <c r="G35" s="24">
        <v>0</v>
      </c>
      <c r="H35" s="24">
        <v>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1</v>
      </c>
      <c r="R35" s="26">
        <v>4</v>
      </c>
      <c r="S35" s="27"/>
      <c r="T35" s="24" t="s">
        <v>69</v>
      </c>
      <c r="U35" s="24" t="s">
        <v>128</v>
      </c>
      <c r="V35" s="24"/>
      <c r="W35" s="24"/>
      <c r="X35" s="25"/>
      <c r="Z35" s="28">
        <v>38105</v>
      </c>
      <c r="AA35" s="29" t="s">
        <v>69</v>
      </c>
      <c r="AB35" s="29" t="s">
        <v>69</v>
      </c>
      <c r="AC35" s="29" t="s">
        <v>69</v>
      </c>
      <c r="AD35" s="29" t="s">
        <v>69</v>
      </c>
      <c r="AE35" s="29" t="s">
        <v>69</v>
      </c>
      <c r="AF35" s="29">
        <v>38169</v>
      </c>
      <c r="AG35" s="29"/>
      <c r="AH35" s="33"/>
      <c r="AJ35" s="27">
        <v>0</v>
      </c>
      <c r="AK35" s="32"/>
      <c r="AL35" s="32"/>
      <c r="AM35" s="25"/>
      <c r="AO35" s="27">
        <v>0</v>
      </c>
      <c r="AP35" s="32"/>
      <c r="AQ35" s="32"/>
      <c r="AR35" s="25"/>
      <c r="AT35" s="27">
        <v>0</v>
      </c>
      <c r="AU35" s="32"/>
      <c r="AV35" s="32"/>
      <c r="AW35" s="25"/>
      <c r="AY35" s="27">
        <v>0</v>
      </c>
      <c r="AZ35" s="25">
        <v>0</v>
      </c>
      <c r="BB35" s="27">
        <f t="shared" si="0"/>
        <v>64</v>
      </c>
      <c r="BC35" s="24" t="str">
        <f t="shared" si="7"/>
        <v/>
      </c>
      <c r="BD35" s="25">
        <f t="shared" si="1"/>
        <v>64</v>
      </c>
      <c r="BF35" s="27" t="str">
        <f t="shared" si="4"/>
        <v/>
      </c>
      <c r="BG35" s="24" t="str">
        <f t="shared" si="4"/>
        <v/>
      </c>
      <c r="BH35" s="24" t="str">
        <f t="shared" si="5"/>
        <v/>
      </c>
      <c r="BI35" s="24" t="str">
        <f t="shared" si="6"/>
        <v/>
      </c>
      <c r="BJ35" s="24" t="str">
        <f t="shared" si="6"/>
        <v/>
      </c>
      <c r="BK35" s="25" t="str">
        <f t="shared" si="2"/>
        <v/>
      </c>
      <c r="BM35" s="27"/>
      <c r="BN35" s="24"/>
      <c r="BO35" s="24"/>
      <c r="BP35" s="25">
        <f t="shared" si="14"/>
        <v>64</v>
      </c>
    </row>
    <row r="36" spans="1:68" x14ac:dyDescent="0.2">
      <c r="A36" s="23" t="s">
        <v>153</v>
      </c>
      <c r="B36" s="24" t="s">
        <v>154</v>
      </c>
      <c r="C36" s="24">
        <v>1</v>
      </c>
      <c r="D36" s="24">
        <v>0</v>
      </c>
      <c r="E36" s="24"/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1</v>
      </c>
      <c r="R36" s="26">
        <v>9</v>
      </c>
      <c r="S36" s="27"/>
      <c r="T36" s="24" t="s">
        <v>69</v>
      </c>
      <c r="U36" s="24" t="s">
        <v>76</v>
      </c>
      <c r="V36" s="24"/>
      <c r="W36" s="24"/>
      <c r="X36" s="25"/>
      <c r="Z36" s="28">
        <v>38106</v>
      </c>
      <c r="AA36" s="29">
        <v>38107</v>
      </c>
      <c r="AB36" s="29" t="s">
        <v>69</v>
      </c>
      <c r="AC36" s="29" t="s">
        <v>69</v>
      </c>
      <c r="AD36" s="29" t="s">
        <v>69</v>
      </c>
      <c r="AE36" s="29" t="s">
        <v>69</v>
      </c>
      <c r="AF36" s="29">
        <v>38547</v>
      </c>
      <c r="AG36" s="29"/>
      <c r="AH36" s="33"/>
      <c r="AJ36" s="27">
        <v>0</v>
      </c>
      <c r="AK36" s="32"/>
      <c r="AL36" s="32"/>
      <c r="AM36" s="25"/>
      <c r="AO36" s="27">
        <v>0</v>
      </c>
      <c r="AP36" s="32"/>
      <c r="AQ36" s="32"/>
      <c r="AR36" s="25"/>
      <c r="AT36" s="27">
        <v>0</v>
      </c>
      <c r="AU36" s="32"/>
      <c r="AV36" s="32"/>
      <c r="AW36" s="25"/>
      <c r="AY36" s="27"/>
      <c r="AZ36" s="25"/>
      <c r="BB36" s="27">
        <f t="shared" si="0"/>
        <v>441</v>
      </c>
      <c r="BC36" s="24" t="str">
        <f t="shared" si="7"/>
        <v/>
      </c>
      <c r="BD36" s="25">
        <f t="shared" si="1"/>
        <v>441</v>
      </c>
      <c r="BF36" s="27" t="str">
        <f t="shared" si="4"/>
        <v/>
      </c>
      <c r="BG36" s="24" t="str">
        <f t="shared" si="4"/>
        <v/>
      </c>
      <c r="BH36" s="24" t="str">
        <f t="shared" si="5"/>
        <v/>
      </c>
      <c r="BI36" s="24" t="str">
        <f t="shared" si="6"/>
        <v/>
      </c>
      <c r="BJ36" s="24" t="str">
        <f t="shared" si="6"/>
        <v/>
      </c>
      <c r="BK36" s="25" t="str">
        <f t="shared" si="2"/>
        <v/>
      </c>
      <c r="BM36" s="27"/>
      <c r="BN36" s="24"/>
      <c r="BO36" s="24"/>
      <c r="BP36" s="25">
        <f t="shared" si="14"/>
        <v>441</v>
      </c>
    </row>
    <row r="37" spans="1:68" x14ac:dyDescent="0.2">
      <c r="A37" s="23" t="s">
        <v>155</v>
      </c>
      <c r="B37" s="24" t="s">
        <v>156</v>
      </c>
      <c r="C37" s="24">
        <v>1</v>
      </c>
      <c r="D37" s="24">
        <v>0</v>
      </c>
      <c r="E37" s="24"/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1</v>
      </c>
      <c r="R37" s="26">
        <v>1</v>
      </c>
      <c r="S37" s="27" t="s">
        <v>72</v>
      </c>
      <c r="T37" s="24" t="s">
        <v>62</v>
      </c>
      <c r="U37" s="24" t="s">
        <v>157</v>
      </c>
      <c r="V37" s="24">
        <v>0</v>
      </c>
      <c r="W37" s="24">
        <v>0</v>
      </c>
      <c r="X37" s="25"/>
      <c r="Z37" s="28">
        <v>38115</v>
      </c>
      <c r="AA37" s="29" t="s">
        <v>69</v>
      </c>
      <c r="AB37" s="29" t="s">
        <v>69</v>
      </c>
      <c r="AC37" s="29" t="s">
        <v>69</v>
      </c>
      <c r="AD37" s="29" t="s">
        <v>69</v>
      </c>
      <c r="AE37" s="29" t="s">
        <v>69</v>
      </c>
      <c r="AF37" s="29">
        <v>38132</v>
      </c>
      <c r="AG37" s="29"/>
      <c r="AH37" s="33"/>
      <c r="AJ37" s="27">
        <v>0</v>
      </c>
      <c r="AK37" s="32"/>
      <c r="AL37" s="32"/>
      <c r="AM37" s="25"/>
      <c r="AO37" s="27">
        <v>0</v>
      </c>
      <c r="AP37" s="32"/>
      <c r="AQ37" s="32"/>
      <c r="AR37" s="25"/>
      <c r="AT37" s="27">
        <v>0</v>
      </c>
      <c r="AU37" s="32"/>
      <c r="AV37" s="32"/>
      <c r="AW37" s="25"/>
      <c r="AY37" s="27">
        <v>0</v>
      </c>
      <c r="AZ37" s="25">
        <v>0</v>
      </c>
      <c r="BB37" s="27">
        <f t="shared" si="0"/>
        <v>17</v>
      </c>
      <c r="BC37" s="24" t="str">
        <f t="shared" si="7"/>
        <v/>
      </c>
      <c r="BD37" s="25">
        <f t="shared" si="1"/>
        <v>17</v>
      </c>
      <c r="BF37" s="27" t="str">
        <f t="shared" si="4"/>
        <v/>
      </c>
      <c r="BG37" s="24" t="str">
        <f t="shared" si="4"/>
        <v/>
      </c>
      <c r="BH37" s="24" t="str">
        <f t="shared" si="5"/>
        <v/>
      </c>
      <c r="BI37" s="24" t="str">
        <f t="shared" si="6"/>
        <v/>
      </c>
      <c r="BJ37" s="24" t="str">
        <f t="shared" si="6"/>
        <v/>
      </c>
      <c r="BK37" s="25" t="str">
        <f t="shared" si="2"/>
        <v/>
      </c>
      <c r="BM37" s="27"/>
      <c r="BN37" s="24"/>
      <c r="BO37" s="24"/>
      <c r="BP37" s="25">
        <f t="shared" si="14"/>
        <v>17</v>
      </c>
    </row>
    <row r="38" spans="1:68" x14ac:dyDescent="0.2">
      <c r="A38" s="23" t="s">
        <v>158</v>
      </c>
      <c r="B38" s="24" t="s">
        <v>159</v>
      </c>
      <c r="C38" s="24">
        <v>0</v>
      </c>
      <c r="D38" s="24">
        <v>0</v>
      </c>
      <c r="E38" s="24"/>
      <c r="F38" s="24">
        <v>0</v>
      </c>
      <c r="G38" s="24">
        <v>1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1</v>
      </c>
      <c r="R38" s="26">
        <v>25</v>
      </c>
      <c r="S38" s="27" t="s">
        <v>66</v>
      </c>
      <c r="T38" s="24" t="s">
        <v>62</v>
      </c>
      <c r="U38" s="24" t="s">
        <v>79</v>
      </c>
      <c r="V38" s="24">
        <v>0</v>
      </c>
      <c r="W38" s="24">
        <v>0</v>
      </c>
      <c r="X38" s="25"/>
      <c r="Z38" s="28">
        <v>38119</v>
      </c>
      <c r="AA38" s="29">
        <v>38145</v>
      </c>
      <c r="AB38" s="29" t="s">
        <v>69</v>
      </c>
      <c r="AC38" s="29" t="s">
        <v>69</v>
      </c>
      <c r="AD38" s="29">
        <v>38504</v>
      </c>
      <c r="AE38" s="29">
        <v>38540</v>
      </c>
      <c r="AF38" s="29">
        <v>38567</v>
      </c>
      <c r="AG38" s="29"/>
      <c r="AH38" s="33"/>
      <c r="AJ38" s="27">
        <v>0</v>
      </c>
      <c r="AK38" s="32"/>
      <c r="AL38" s="32"/>
      <c r="AM38" s="25"/>
      <c r="AO38" s="27">
        <v>1</v>
      </c>
      <c r="AP38" s="32">
        <v>38538</v>
      </c>
      <c r="AQ38" s="32">
        <v>38540</v>
      </c>
      <c r="AR38" s="25">
        <f>+AQ38-AP38</f>
        <v>2</v>
      </c>
      <c r="AT38" s="27">
        <v>0</v>
      </c>
      <c r="AU38" s="32"/>
      <c r="AV38" s="32"/>
      <c r="AW38" s="25"/>
      <c r="AY38" s="27"/>
      <c r="AZ38" s="25"/>
      <c r="BB38" s="27">
        <f t="shared" si="0"/>
        <v>448</v>
      </c>
      <c r="BC38" s="24" t="str">
        <f t="shared" si="7"/>
        <v/>
      </c>
      <c r="BD38" s="25">
        <f t="shared" si="1"/>
        <v>448</v>
      </c>
      <c r="BF38" s="27" t="str">
        <f t="shared" si="4"/>
        <v/>
      </c>
      <c r="BG38" s="24" t="str">
        <f t="shared" si="4"/>
        <v/>
      </c>
      <c r="BH38" s="24" t="str">
        <f t="shared" si="5"/>
        <v/>
      </c>
      <c r="BI38" s="24" t="str">
        <f t="shared" si="6"/>
        <v/>
      </c>
      <c r="BJ38" s="24" t="str">
        <f t="shared" si="6"/>
        <v/>
      </c>
      <c r="BK38" s="25" t="str">
        <f t="shared" si="2"/>
        <v/>
      </c>
      <c r="BM38" s="27">
        <f t="shared" ref="BM38:BM101" si="15">+IF(AND($I38=0,$Q38=1),AA38-Z38,"")</f>
        <v>26</v>
      </c>
      <c r="BN38" s="24">
        <f t="shared" ref="BN38:BN101" si="16">+IF(AND($I38=0,$Q38=1),AE38-AA38,"")</f>
        <v>395</v>
      </c>
      <c r="BO38" s="24">
        <f t="shared" ref="BO38:BO101" si="17">+IF(AND($I38=0,$Q38=1),AF38-AE38,"")</f>
        <v>27</v>
      </c>
      <c r="BP38" s="25">
        <f t="shared" si="14"/>
        <v>448</v>
      </c>
    </row>
    <row r="39" spans="1:68" x14ac:dyDescent="0.2">
      <c r="A39" s="35" t="s">
        <v>160</v>
      </c>
      <c r="B39" s="36" t="s">
        <v>161</v>
      </c>
      <c r="C39" s="36">
        <v>0</v>
      </c>
      <c r="D39" s="36">
        <v>1</v>
      </c>
      <c r="E39" s="36" t="s">
        <v>103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8"/>
      <c r="S39" s="39"/>
      <c r="T39" s="36"/>
      <c r="U39" s="36"/>
      <c r="V39" s="36"/>
      <c r="W39" s="36"/>
      <c r="X39" s="37"/>
      <c r="Z39" s="40">
        <v>38134</v>
      </c>
      <c r="AA39" s="41"/>
      <c r="AB39" s="41"/>
      <c r="AC39" s="41"/>
      <c r="AD39" s="41"/>
      <c r="AE39" s="41"/>
      <c r="AF39" s="41"/>
      <c r="AG39" s="41"/>
      <c r="AH39" s="42"/>
      <c r="AJ39" s="39"/>
      <c r="AK39" s="43"/>
      <c r="AL39" s="43"/>
      <c r="AM39" s="37"/>
      <c r="AO39" s="39"/>
      <c r="AP39" s="43"/>
      <c r="AQ39" s="43"/>
      <c r="AR39" s="37"/>
      <c r="AT39" s="39"/>
      <c r="AU39" s="43"/>
      <c r="AV39" s="43"/>
      <c r="AW39" s="37"/>
      <c r="AY39" s="39"/>
      <c r="AZ39" s="37"/>
      <c r="BB39" s="39" t="str">
        <f t="shared" si="0"/>
        <v/>
      </c>
      <c r="BC39" s="36" t="str">
        <f t="shared" si="7"/>
        <v/>
      </c>
      <c r="BD39" s="37" t="str">
        <f t="shared" si="1"/>
        <v/>
      </c>
      <c r="BF39" s="39" t="str">
        <f t="shared" si="4"/>
        <v/>
      </c>
      <c r="BG39" s="36" t="str">
        <f t="shared" si="4"/>
        <v/>
      </c>
      <c r="BH39" s="36" t="str">
        <f t="shared" si="5"/>
        <v/>
      </c>
      <c r="BI39" s="36" t="str">
        <f t="shared" si="6"/>
        <v/>
      </c>
      <c r="BJ39" s="36" t="str">
        <f t="shared" si="6"/>
        <v/>
      </c>
      <c r="BK39" s="37" t="str">
        <f t="shared" si="2"/>
        <v/>
      </c>
      <c r="BM39" s="39" t="str">
        <f t="shared" si="15"/>
        <v/>
      </c>
      <c r="BN39" s="36" t="str">
        <f t="shared" si="16"/>
        <v/>
      </c>
      <c r="BO39" s="36" t="str">
        <f t="shared" si="17"/>
        <v/>
      </c>
      <c r="BP39" s="37" t="str">
        <f t="shared" si="14"/>
        <v/>
      </c>
    </row>
    <row r="40" spans="1:68" x14ac:dyDescent="0.2">
      <c r="A40" s="23" t="s">
        <v>162</v>
      </c>
      <c r="B40" s="24" t="s">
        <v>163</v>
      </c>
      <c r="C40" s="24">
        <v>0</v>
      </c>
      <c r="D40" s="24">
        <v>0</v>
      </c>
      <c r="E40" s="24"/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1</v>
      </c>
      <c r="R40" s="26">
        <v>14</v>
      </c>
      <c r="S40" s="27" t="s">
        <v>66</v>
      </c>
      <c r="T40" s="24" t="s">
        <v>124</v>
      </c>
      <c r="U40" s="24" t="s">
        <v>125</v>
      </c>
      <c r="V40" s="24">
        <v>0</v>
      </c>
      <c r="W40" s="24">
        <v>0</v>
      </c>
      <c r="X40" s="25"/>
      <c r="Z40" s="28">
        <v>38142</v>
      </c>
      <c r="AA40" s="29">
        <v>38156</v>
      </c>
      <c r="AB40" s="29" t="s">
        <v>69</v>
      </c>
      <c r="AC40" s="29" t="s">
        <v>69</v>
      </c>
      <c r="AD40" s="29">
        <v>38358</v>
      </c>
      <c r="AE40" s="29">
        <v>38420</v>
      </c>
      <c r="AF40" s="29">
        <v>38447</v>
      </c>
      <c r="AG40" s="29"/>
      <c r="AH40" s="33"/>
      <c r="AJ40" s="27">
        <v>0</v>
      </c>
      <c r="AK40" s="32"/>
      <c r="AL40" s="32"/>
      <c r="AM40" s="25"/>
      <c r="AO40" s="27">
        <v>0</v>
      </c>
      <c r="AP40" s="32"/>
      <c r="AQ40" s="32"/>
      <c r="AR40" s="25"/>
      <c r="AT40" s="27">
        <v>0</v>
      </c>
      <c r="AU40" s="32"/>
      <c r="AV40" s="32"/>
      <c r="AW40" s="25"/>
      <c r="AY40" s="27">
        <v>0</v>
      </c>
      <c r="AZ40" s="25">
        <v>0</v>
      </c>
      <c r="BB40" s="27">
        <f t="shared" si="0"/>
        <v>305</v>
      </c>
      <c r="BC40" s="24" t="str">
        <f t="shared" si="7"/>
        <v/>
      </c>
      <c r="BD40" s="25">
        <f t="shared" si="1"/>
        <v>305</v>
      </c>
      <c r="BF40" s="27" t="str">
        <f t="shared" si="4"/>
        <v/>
      </c>
      <c r="BG40" s="24" t="str">
        <f t="shared" si="4"/>
        <v/>
      </c>
      <c r="BH40" s="24" t="str">
        <f t="shared" si="5"/>
        <v/>
      </c>
      <c r="BI40" s="24" t="str">
        <f t="shared" si="6"/>
        <v/>
      </c>
      <c r="BJ40" s="24" t="str">
        <f t="shared" si="6"/>
        <v/>
      </c>
      <c r="BK40" s="25" t="str">
        <f t="shared" si="2"/>
        <v/>
      </c>
      <c r="BM40" s="27">
        <f t="shared" si="15"/>
        <v>14</v>
      </c>
      <c r="BN40" s="24">
        <f t="shared" si="16"/>
        <v>264</v>
      </c>
      <c r="BO40" s="24">
        <f t="shared" si="17"/>
        <v>27</v>
      </c>
      <c r="BP40" s="25">
        <f t="shared" si="14"/>
        <v>305</v>
      </c>
    </row>
    <row r="41" spans="1:68" x14ac:dyDescent="0.2">
      <c r="A41" s="23" t="s">
        <v>164</v>
      </c>
      <c r="B41" s="24" t="s">
        <v>165</v>
      </c>
      <c r="C41" s="24">
        <v>0</v>
      </c>
      <c r="D41" s="24">
        <v>0</v>
      </c>
      <c r="E41" s="24"/>
      <c r="F41" s="24">
        <v>0</v>
      </c>
      <c r="G41" s="24">
        <v>0</v>
      </c>
      <c r="H41" s="24">
        <v>1</v>
      </c>
      <c r="I41" s="24">
        <v>1</v>
      </c>
      <c r="J41" s="24">
        <v>0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6"/>
      <c r="S41" s="27"/>
      <c r="T41" s="24" t="s">
        <v>62</v>
      </c>
      <c r="U41" s="24" t="s">
        <v>79</v>
      </c>
      <c r="V41" s="24"/>
      <c r="W41" s="24"/>
      <c r="X41" s="25"/>
      <c r="Z41" s="28">
        <v>38155</v>
      </c>
      <c r="AA41" s="29">
        <v>38216</v>
      </c>
      <c r="AB41" s="29">
        <v>38588</v>
      </c>
      <c r="AC41" s="29">
        <v>38590</v>
      </c>
      <c r="AD41" s="29" t="s">
        <v>69</v>
      </c>
      <c r="AE41" s="29" t="s">
        <v>69</v>
      </c>
      <c r="AF41" s="29">
        <v>38624</v>
      </c>
      <c r="AG41" s="29"/>
      <c r="AH41" s="33"/>
      <c r="AJ41" s="27">
        <v>1</v>
      </c>
      <c r="AK41" s="32">
        <v>38597</v>
      </c>
      <c r="AL41" s="32">
        <v>38623</v>
      </c>
      <c r="AM41" s="25">
        <f>+AL41-AK41</f>
        <v>26</v>
      </c>
      <c r="AO41" s="27">
        <v>0</v>
      </c>
      <c r="AP41" s="32"/>
      <c r="AQ41" s="32"/>
      <c r="AR41" s="25"/>
      <c r="AT41" s="27">
        <v>0</v>
      </c>
      <c r="AU41" s="32"/>
      <c r="AV41" s="32"/>
      <c r="AW41" s="25"/>
      <c r="AY41" s="27"/>
      <c r="AZ41" s="25"/>
      <c r="BB41" s="27">
        <f t="shared" si="0"/>
        <v>469</v>
      </c>
      <c r="BC41" s="24" t="str">
        <f t="shared" si="7"/>
        <v/>
      </c>
      <c r="BD41" s="25">
        <f t="shared" si="1"/>
        <v>469</v>
      </c>
      <c r="BF41" s="27" t="str">
        <f t="shared" si="4"/>
        <v/>
      </c>
      <c r="BG41" s="24" t="str">
        <f t="shared" si="4"/>
        <v/>
      </c>
      <c r="BH41" s="24" t="str">
        <f t="shared" si="5"/>
        <v/>
      </c>
      <c r="BI41" s="24" t="str">
        <f t="shared" si="6"/>
        <v/>
      </c>
      <c r="BJ41" s="24" t="str">
        <f t="shared" si="6"/>
        <v/>
      </c>
      <c r="BK41" s="25" t="str">
        <f t="shared" si="2"/>
        <v/>
      </c>
      <c r="BM41" s="27" t="str">
        <f t="shared" si="15"/>
        <v/>
      </c>
      <c r="BN41" s="24" t="str">
        <f t="shared" si="16"/>
        <v/>
      </c>
      <c r="BO41" s="24" t="str">
        <f t="shared" si="17"/>
        <v/>
      </c>
      <c r="BP41" s="25" t="str">
        <f t="shared" si="14"/>
        <v/>
      </c>
    </row>
    <row r="42" spans="1:68" x14ac:dyDescent="0.2">
      <c r="A42" s="35" t="s">
        <v>166</v>
      </c>
      <c r="B42" s="36" t="s">
        <v>167</v>
      </c>
      <c r="C42" s="36">
        <v>0</v>
      </c>
      <c r="D42" s="36">
        <v>1</v>
      </c>
      <c r="E42" s="36" t="s">
        <v>103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8"/>
      <c r="S42" s="39"/>
      <c r="T42" s="36"/>
      <c r="U42" s="36"/>
      <c r="V42" s="36"/>
      <c r="W42" s="36"/>
      <c r="X42" s="37"/>
      <c r="Z42" s="40">
        <v>38159</v>
      </c>
      <c r="AA42" s="41"/>
      <c r="AB42" s="41"/>
      <c r="AC42" s="41"/>
      <c r="AD42" s="41"/>
      <c r="AE42" s="41"/>
      <c r="AF42" s="41"/>
      <c r="AG42" s="41"/>
      <c r="AH42" s="42"/>
      <c r="AJ42" s="39"/>
      <c r="AK42" s="43"/>
      <c r="AL42" s="43"/>
      <c r="AM42" s="37"/>
      <c r="AO42" s="39"/>
      <c r="AP42" s="43"/>
      <c r="AQ42" s="43"/>
      <c r="AR42" s="37"/>
      <c r="AT42" s="39"/>
      <c r="AU42" s="43"/>
      <c r="AV42" s="43"/>
      <c r="AW42" s="37"/>
      <c r="AY42" s="39"/>
      <c r="AZ42" s="37"/>
      <c r="BB42" s="39" t="str">
        <f t="shared" si="0"/>
        <v/>
      </c>
      <c r="BC42" s="36" t="str">
        <f t="shared" si="7"/>
        <v/>
      </c>
      <c r="BD42" s="37" t="str">
        <f t="shared" si="1"/>
        <v/>
      </c>
      <c r="BF42" s="39" t="str">
        <f t="shared" si="4"/>
        <v/>
      </c>
      <c r="BG42" s="36" t="str">
        <f t="shared" si="4"/>
        <v/>
      </c>
      <c r="BH42" s="36" t="str">
        <f t="shared" si="5"/>
        <v/>
      </c>
      <c r="BI42" s="36" t="str">
        <f t="shared" si="6"/>
        <v/>
      </c>
      <c r="BJ42" s="36" t="str">
        <f t="shared" si="6"/>
        <v/>
      </c>
      <c r="BK42" s="37" t="str">
        <f t="shared" si="2"/>
        <v/>
      </c>
      <c r="BM42" s="39" t="str">
        <f t="shared" si="15"/>
        <v/>
      </c>
      <c r="BN42" s="36" t="str">
        <f t="shared" si="16"/>
        <v/>
      </c>
      <c r="BO42" s="36" t="str">
        <f t="shared" si="17"/>
        <v/>
      </c>
      <c r="BP42" s="37" t="str">
        <f t="shared" si="14"/>
        <v/>
      </c>
    </row>
    <row r="43" spans="1:68" x14ac:dyDescent="0.2">
      <c r="A43" s="23" t="s">
        <v>168</v>
      </c>
      <c r="B43" s="24" t="s">
        <v>169</v>
      </c>
      <c r="C43" s="24">
        <v>0</v>
      </c>
      <c r="D43" s="24">
        <v>0</v>
      </c>
      <c r="E43" s="24"/>
      <c r="F43" s="24">
        <v>0</v>
      </c>
      <c r="G43" s="24">
        <v>0</v>
      </c>
      <c r="H43" s="24">
        <v>1</v>
      </c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1</v>
      </c>
      <c r="P43" s="24">
        <v>0</v>
      </c>
      <c r="Q43" s="25">
        <v>0</v>
      </c>
      <c r="R43" s="26"/>
      <c r="S43" s="27"/>
      <c r="T43" s="24" t="s">
        <v>170</v>
      </c>
      <c r="U43" s="24" t="s">
        <v>76</v>
      </c>
      <c r="V43" s="24"/>
      <c r="W43" s="24"/>
      <c r="X43" s="25"/>
      <c r="Z43" s="28">
        <v>38160</v>
      </c>
      <c r="AA43" s="29">
        <v>38182</v>
      </c>
      <c r="AB43" s="29">
        <v>38365</v>
      </c>
      <c r="AC43" s="29" t="s">
        <v>69</v>
      </c>
      <c r="AD43" s="29" t="s">
        <v>69</v>
      </c>
      <c r="AE43" s="29" t="s">
        <v>69</v>
      </c>
      <c r="AF43" s="29">
        <v>38553</v>
      </c>
      <c r="AG43" s="34"/>
      <c r="AH43" s="33"/>
      <c r="AJ43" s="27">
        <v>0</v>
      </c>
      <c r="AK43" s="32"/>
      <c r="AL43" s="32"/>
      <c r="AM43" s="25"/>
      <c r="AO43" s="27">
        <v>0</v>
      </c>
      <c r="AP43" s="32"/>
      <c r="AQ43" s="32"/>
      <c r="AR43" s="25"/>
      <c r="AT43" s="27">
        <v>0</v>
      </c>
      <c r="AU43" s="32"/>
      <c r="AV43" s="32"/>
      <c r="AW43" s="25"/>
      <c r="AY43" s="27"/>
      <c r="AZ43" s="25"/>
      <c r="BB43" s="27">
        <f t="shared" si="0"/>
        <v>393</v>
      </c>
      <c r="BC43" s="24" t="str">
        <f t="shared" si="7"/>
        <v/>
      </c>
      <c r="BD43" s="25">
        <f t="shared" si="1"/>
        <v>393</v>
      </c>
      <c r="BF43" s="27" t="str">
        <f t="shared" si="4"/>
        <v/>
      </c>
      <c r="BG43" s="24" t="str">
        <f t="shared" si="4"/>
        <v/>
      </c>
      <c r="BH43" s="24" t="str">
        <f t="shared" si="5"/>
        <v/>
      </c>
      <c r="BI43" s="24" t="str">
        <f t="shared" si="6"/>
        <v/>
      </c>
      <c r="BJ43" s="24" t="str">
        <f t="shared" si="6"/>
        <v/>
      </c>
      <c r="BK43" s="25" t="str">
        <f t="shared" si="2"/>
        <v/>
      </c>
      <c r="BM43" s="27" t="str">
        <f t="shared" si="15"/>
        <v/>
      </c>
      <c r="BN43" s="24" t="str">
        <f t="shared" si="16"/>
        <v/>
      </c>
      <c r="BO43" s="24" t="str">
        <f t="shared" si="17"/>
        <v/>
      </c>
      <c r="BP43" s="25" t="str">
        <f t="shared" si="14"/>
        <v/>
      </c>
    </row>
    <row r="44" spans="1:68" x14ac:dyDescent="0.2">
      <c r="A44" s="23" t="s">
        <v>171</v>
      </c>
      <c r="B44" s="24" t="s">
        <v>172</v>
      </c>
      <c r="C44" s="24">
        <v>0</v>
      </c>
      <c r="D44" s="24">
        <v>0</v>
      </c>
      <c r="E44" s="24"/>
      <c r="F44" s="24">
        <v>0</v>
      </c>
      <c r="G44" s="24">
        <v>0</v>
      </c>
      <c r="H44" s="24">
        <v>0</v>
      </c>
      <c r="I44" s="24">
        <v>1</v>
      </c>
      <c r="J44" s="24">
        <v>3</v>
      </c>
      <c r="K44" s="24">
        <v>1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1</v>
      </c>
      <c r="R44" s="26">
        <v>24</v>
      </c>
      <c r="S44" s="27" t="s">
        <v>72</v>
      </c>
      <c r="T44" s="24" t="s">
        <v>134</v>
      </c>
      <c r="U44" s="24" t="s">
        <v>137</v>
      </c>
      <c r="V44" s="24">
        <v>1</v>
      </c>
      <c r="W44" s="24">
        <v>1</v>
      </c>
      <c r="X44" s="25" t="s">
        <v>73</v>
      </c>
      <c r="Z44" s="28">
        <v>38162</v>
      </c>
      <c r="AA44" s="29">
        <v>38224</v>
      </c>
      <c r="AB44" s="29">
        <v>38335</v>
      </c>
      <c r="AC44" s="29">
        <v>38343</v>
      </c>
      <c r="AD44" s="29">
        <v>38454</v>
      </c>
      <c r="AE44" s="29">
        <v>38496</v>
      </c>
      <c r="AF44" s="29">
        <v>38561</v>
      </c>
      <c r="AG44" s="29">
        <v>38574</v>
      </c>
      <c r="AH44" s="33">
        <v>38708</v>
      </c>
      <c r="AJ44" s="27">
        <v>0</v>
      </c>
      <c r="AK44" s="32"/>
      <c r="AL44" s="32"/>
      <c r="AM44" s="25"/>
      <c r="AO44" s="27">
        <v>1</v>
      </c>
      <c r="AP44" s="32">
        <v>38490</v>
      </c>
      <c r="AQ44" s="32">
        <v>38496</v>
      </c>
      <c r="AR44" s="25">
        <f>+AQ44-AP44</f>
        <v>6</v>
      </c>
      <c r="AT44" s="27">
        <v>0</v>
      </c>
      <c r="AU44" s="32"/>
      <c r="AV44" s="32"/>
      <c r="AW44" s="25"/>
      <c r="AY44" s="27">
        <v>600</v>
      </c>
      <c r="AZ44" s="25">
        <v>600</v>
      </c>
      <c r="BB44" s="27">
        <f t="shared" si="0"/>
        <v>399</v>
      </c>
      <c r="BC44" s="24">
        <f t="shared" si="7"/>
        <v>134</v>
      </c>
      <c r="BD44" s="25">
        <f t="shared" si="1"/>
        <v>533</v>
      </c>
      <c r="BF44" s="27">
        <f t="shared" si="4"/>
        <v>62</v>
      </c>
      <c r="BG44" s="24">
        <f t="shared" si="4"/>
        <v>111</v>
      </c>
      <c r="BH44" s="24">
        <f t="shared" si="5"/>
        <v>119</v>
      </c>
      <c r="BI44" s="24">
        <f t="shared" si="6"/>
        <v>42</v>
      </c>
      <c r="BJ44" s="24">
        <f t="shared" si="6"/>
        <v>65</v>
      </c>
      <c r="BK44" s="25">
        <f t="shared" si="2"/>
        <v>399</v>
      </c>
      <c r="BM44" s="27" t="str">
        <f t="shared" si="15"/>
        <v/>
      </c>
      <c r="BN44" s="24" t="str">
        <f t="shared" si="16"/>
        <v/>
      </c>
      <c r="BO44" s="24" t="str">
        <f t="shared" si="17"/>
        <v/>
      </c>
      <c r="BP44" s="25" t="str">
        <f t="shared" si="14"/>
        <v/>
      </c>
    </row>
    <row r="45" spans="1:68" x14ac:dyDescent="0.2">
      <c r="A45" s="23" t="s">
        <v>173</v>
      </c>
      <c r="B45" s="24" t="s">
        <v>174</v>
      </c>
      <c r="C45" s="24">
        <v>0</v>
      </c>
      <c r="D45" s="24">
        <v>0</v>
      </c>
      <c r="E45" s="24"/>
      <c r="F45" s="24">
        <v>0</v>
      </c>
      <c r="G45" s="24">
        <v>0</v>
      </c>
      <c r="H45" s="24">
        <v>1</v>
      </c>
      <c r="I45" s="24">
        <v>1</v>
      </c>
      <c r="J45" s="24">
        <v>6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1</v>
      </c>
      <c r="R45" s="26">
        <v>39</v>
      </c>
      <c r="S45" s="27" t="s">
        <v>66</v>
      </c>
      <c r="T45" s="24" t="s">
        <v>170</v>
      </c>
      <c r="U45" s="24" t="s">
        <v>175</v>
      </c>
      <c r="V45" s="24">
        <v>0</v>
      </c>
      <c r="W45" s="24">
        <v>1</v>
      </c>
      <c r="X45" s="25" t="s">
        <v>100</v>
      </c>
      <c r="Z45" s="28">
        <v>38168</v>
      </c>
      <c r="AA45" s="29">
        <v>38187</v>
      </c>
      <c r="AB45" s="29">
        <v>38454</v>
      </c>
      <c r="AC45" s="29">
        <v>38461</v>
      </c>
      <c r="AD45" s="29">
        <v>38783</v>
      </c>
      <c r="AE45" s="29">
        <v>38832</v>
      </c>
      <c r="AF45" s="29">
        <v>38881</v>
      </c>
      <c r="AG45" s="29">
        <v>38864</v>
      </c>
      <c r="AH45" s="33">
        <v>39050</v>
      </c>
      <c r="AJ45" s="27">
        <v>0</v>
      </c>
      <c r="AK45" s="32"/>
      <c r="AL45" s="32"/>
      <c r="AM45" s="25"/>
      <c r="AO45" s="27">
        <v>0</v>
      </c>
      <c r="AP45" s="32"/>
      <c r="AQ45" s="32"/>
      <c r="AR45" s="25"/>
      <c r="AT45" s="27">
        <v>0</v>
      </c>
      <c r="AU45" s="32"/>
      <c r="AV45" s="32"/>
      <c r="AW45" s="25"/>
      <c r="AY45" s="27">
        <v>0</v>
      </c>
      <c r="AZ45" s="25">
        <f>1000*12</f>
        <v>12000</v>
      </c>
      <c r="BB45" s="27">
        <f t="shared" si="0"/>
        <v>713</v>
      </c>
      <c r="BC45" s="24">
        <f t="shared" si="7"/>
        <v>186</v>
      </c>
      <c r="BD45" s="25">
        <f t="shared" si="1"/>
        <v>899</v>
      </c>
      <c r="BF45" s="27">
        <f t="shared" si="4"/>
        <v>19</v>
      </c>
      <c r="BG45" s="24">
        <f t="shared" si="4"/>
        <v>267</v>
      </c>
      <c r="BH45" s="24">
        <f t="shared" si="5"/>
        <v>329</v>
      </c>
      <c r="BI45" s="24">
        <f t="shared" si="6"/>
        <v>49</v>
      </c>
      <c r="BJ45" s="24">
        <f t="shared" si="6"/>
        <v>49</v>
      </c>
      <c r="BK45" s="25">
        <f t="shared" si="2"/>
        <v>713</v>
      </c>
      <c r="BM45" s="27" t="str">
        <f t="shared" si="15"/>
        <v/>
      </c>
      <c r="BN45" s="24" t="str">
        <f t="shared" si="16"/>
        <v/>
      </c>
      <c r="BO45" s="24" t="str">
        <f t="shared" si="17"/>
        <v/>
      </c>
      <c r="BP45" s="25" t="str">
        <f t="shared" si="14"/>
        <v/>
      </c>
    </row>
    <row r="46" spans="1:68" x14ac:dyDescent="0.2">
      <c r="A46" s="23" t="s">
        <v>176</v>
      </c>
      <c r="B46" s="24" t="s">
        <v>177</v>
      </c>
      <c r="C46" s="24">
        <v>0</v>
      </c>
      <c r="D46" s="24">
        <v>0</v>
      </c>
      <c r="E46" s="24"/>
      <c r="F46" s="24">
        <v>0</v>
      </c>
      <c r="G46" s="24">
        <v>0</v>
      </c>
      <c r="H46" s="24">
        <v>1</v>
      </c>
      <c r="I46" s="24">
        <v>1</v>
      </c>
      <c r="J46" s="24"/>
      <c r="K46" s="24"/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1</v>
      </c>
      <c r="R46" s="26">
        <v>17</v>
      </c>
      <c r="S46" s="27" t="s">
        <v>66</v>
      </c>
      <c r="T46" s="24" t="s">
        <v>134</v>
      </c>
      <c r="U46" s="24" t="s">
        <v>137</v>
      </c>
      <c r="V46" s="24">
        <v>0</v>
      </c>
      <c r="W46" s="24">
        <v>1</v>
      </c>
      <c r="X46" s="25" t="s">
        <v>73</v>
      </c>
      <c r="Z46" s="28">
        <v>38180</v>
      </c>
      <c r="AA46" s="29">
        <v>38260</v>
      </c>
      <c r="AB46" s="29">
        <v>38344</v>
      </c>
      <c r="AC46" s="29">
        <v>38348</v>
      </c>
      <c r="AD46" s="29">
        <v>38426</v>
      </c>
      <c r="AE46" s="29">
        <v>38463</v>
      </c>
      <c r="AF46" s="29">
        <v>38492</v>
      </c>
      <c r="AG46" s="29">
        <v>38506</v>
      </c>
      <c r="AH46" s="33">
        <v>38622</v>
      </c>
      <c r="AJ46" s="27">
        <v>0</v>
      </c>
      <c r="AK46" s="32"/>
      <c r="AL46" s="32"/>
      <c r="AM46" s="25"/>
      <c r="AO46" s="27">
        <v>0</v>
      </c>
      <c r="AP46" s="32"/>
      <c r="AQ46" s="32"/>
      <c r="AR46" s="25"/>
      <c r="AT46" s="27">
        <v>0</v>
      </c>
      <c r="AU46" s="32"/>
      <c r="AV46" s="32"/>
      <c r="AW46" s="25"/>
      <c r="AY46" s="27">
        <v>0</v>
      </c>
      <c r="AZ46" s="25">
        <v>0</v>
      </c>
      <c r="BB46" s="27">
        <f t="shared" si="0"/>
        <v>312</v>
      </c>
      <c r="BC46" s="24">
        <f t="shared" si="7"/>
        <v>116</v>
      </c>
      <c r="BD46" s="25">
        <f t="shared" si="1"/>
        <v>428</v>
      </c>
      <c r="BF46" s="27">
        <f t="shared" si="4"/>
        <v>80</v>
      </c>
      <c r="BG46" s="24">
        <f t="shared" si="4"/>
        <v>84</v>
      </c>
      <c r="BH46" s="24">
        <f t="shared" si="5"/>
        <v>82</v>
      </c>
      <c r="BI46" s="24">
        <f t="shared" si="6"/>
        <v>37</v>
      </c>
      <c r="BJ46" s="24">
        <f t="shared" si="6"/>
        <v>29</v>
      </c>
      <c r="BK46" s="25">
        <f t="shared" si="2"/>
        <v>312</v>
      </c>
      <c r="BM46" s="27" t="str">
        <f t="shared" si="15"/>
        <v/>
      </c>
      <c r="BN46" s="24" t="str">
        <f t="shared" si="16"/>
        <v/>
      </c>
      <c r="BO46" s="24" t="str">
        <f t="shared" si="17"/>
        <v/>
      </c>
      <c r="BP46" s="25" t="str">
        <f t="shared" si="14"/>
        <v/>
      </c>
    </row>
    <row r="47" spans="1:68" x14ac:dyDescent="0.2">
      <c r="A47" s="23" t="s">
        <v>178</v>
      </c>
      <c r="B47" s="24" t="s">
        <v>179</v>
      </c>
      <c r="C47" s="24">
        <v>0</v>
      </c>
      <c r="D47" s="24">
        <v>0</v>
      </c>
      <c r="E47" s="24"/>
      <c r="F47" s="24">
        <v>0</v>
      </c>
      <c r="G47" s="24">
        <v>1</v>
      </c>
      <c r="H47" s="24">
        <v>1</v>
      </c>
      <c r="I47" s="24">
        <v>1</v>
      </c>
      <c r="J47" s="24">
        <v>4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1</v>
      </c>
      <c r="R47" s="26">
        <v>37</v>
      </c>
      <c r="S47" s="27" t="s">
        <v>72</v>
      </c>
      <c r="T47" s="24" t="s">
        <v>62</v>
      </c>
      <c r="U47" s="24" t="s">
        <v>128</v>
      </c>
      <c r="V47" s="24">
        <v>0</v>
      </c>
      <c r="W47" s="24">
        <v>1</v>
      </c>
      <c r="X47" s="25" t="s">
        <v>73</v>
      </c>
      <c r="Z47" s="28">
        <v>38183</v>
      </c>
      <c r="AA47" s="29">
        <v>38188</v>
      </c>
      <c r="AB47" s="29">
        <v>38560</v>
      </c>
      <c r="AC47" s="29">
        <v>38567</v>
      </c>
      <c r="AD47" s="29">
        <v>38720</v>
      </c>
      <c r="AE47" s="29">
        <v>38811</v>
      </c>
      <c r="AF47" s="29">
        <v>38847</v>
      </c>
      <c r="AG47" s="29">
        <v>38860</v>
      </c>
      <c r="AH47" s="33">
        <v>38972</v>
      </c>
      <c r="AJ47" s="27">
        <v>0</v>
      </c>
      <c r="AK47" s="32"/>
      <c r="AL47" s="32"/>
      <c r="AM47" s="25"/>
      <c r="AO47" s="27">
        <v>1</v>
      </c>
      <c r="AP47" s="32">
        <v>38727</v>
      </c>
      <c r="AQ47" s="32">
        <v>38811</v>
      </c>
      <c r="AR47" s="25">
        <f>+AQ47-AP47</f>
        <v>84</v>
      </c>
      <c r="AT47" s="27">
        <v>1</v>
      </c>
      <c r="AU47" s="32">
        <v>38812</v>
      </c>
      <c r="AV47" s="32">
        <v>38826</v>
      </c>
      <c r="AW47" s="25">
        <f>+AV47-AU47</f>
        <v>14</v>
      </c>
      <c r="AY47" s="27">
        <v>4200</v>
      </c>
      <c r="AZ47" s="25">
        <v>4200</v>
      </c>
      <c r="BB47" s="27">
        <f t="shared" si="0"/>
        <v>664</v>
      </c>
      <c r="BC47" s="24">
        <f t="shared" si="7"/>
        <v>112</v>
      </c>
      <c r="BD47" s="25">
        <f t="shared" si="1"/>
        <v>776</v>
      </c>
      <c r="BF47" s="27">
        <f t="shared" si="4"/>
        <v>5</v>
      </c>
      <c r="BG47" s="24">
        <f t="shared" si="4"/>
        <v>372</v>
      </c>
      <c r="BH47" s="24">
        <f t="shared" si="5"/>
        <v>160</v>
      </c>
      <c r="BI47" s="24">
        <f t="shared" si="6"/>
        <v>91</v>
      </c>
      <c r="BJ47" s="24">
        <f t="shared" si="6"/>
        <v>36</v>
      </c>
      <c r="BK47" s="25">
        <f t="shared" si="2"/>
        <v>664</v>
      </c>
      <c r="BM47" s="27" t="str">
        <f t="shared" si="15"/>
        <v/>
      </c>
      <c r="BN47" s="24" t="str">
        <f t="shared" si="16"/>
        <v/>
      </c>
      <c r="BO47" s="24" t="str">
        <f t="shared" si="17"/>
        <v/>
      </c>
      <c r="BP47" s="25" t="str">
        <f t="shared" si="14"/>
        <v/>
      </c>
    </row>
    <row r="48" spans="1:68" x14ac:dyDescent="0.2">
      <c r="A48" s="23" t="s">
        <v>180</v>
      </c>
      <c r="B48" s="24" t="s">
        <v>181</v>
      </c>
      <c r="C48" s="24">
        <v>0</v>
      </c>
      <c r="D48" s="24">
        <v>0</v>
      </c>
      <c r="E48" s="24"/>
      <c r="F48" s="24">
        <v>0</v>
      </c>
      <c r="G48" s="24">
        <v>0</v>
      </c>
      <c r="H48" s="24">
        <v>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1</v>
      </c>
      <c r="P48" s="24">
        <v>0</v>
      </c>
      <c r="Q48" s="25">
        <v>0</v>
      </c>
      <c r="R48" s="26"/>
      <c r="S48" s="27"/>
      <c r="T48" s="24" t="s">
        <v>124</v>
      </c>
      <c r="U48" s="24" t="s">
        <v>125</v>
      </c>
      <c r="V48" s="24"/>
      <c r="W48" s="24"/>
      <c r="X48" s="25"/>
      <c r="Z48" s="28">
        <v>38194</v>
      </c>
      <c r="AA48" s="29">
        <v>38203</v>
      </c>
      <c r="AB48" s="29" t="s">
        <v>69</v>
      </c>
      <c r="AC48" s="29" t="s">
        <v>69</v>
      </c>
      <c r="AD48" s="29" t="s">
        <v>69</v>
      </c>
      <c r="AE48" s="29" t="s">
        <v>69</v>
      </c>
      <c r="AF48" s="29">
        <v>38553</v>
      </c>
      <c r="AG48" s="29"/>
      <c r="AH48" s="33"/>
      <c r="AJ48" s="27">
        <v>0</v>
      </c>
      <c r="AK48" s="32"/>
      <c r="AL48" s="32"/>
      <c r="AM48" s="25"/>
      <c r="AO48" s="27">
        <v>0</v>
      </c>
      <c r="AP48" s="32"/>
      <c r="AQ48" s="32"/>
      <c r="AR48" s="25"/>
      <c r="AT48" s="27">
        <v>0</v>
      </c>
      <c r="AU48" s="32"/>
      <c r="AV48" s="32"/>
      <c r="AW48" s="25"/>
      <c r="AY48" s="27"/>
      <c r="AZ48" s="25"/>
      <c r="BB48" s="27">
        <f t="shared" si="0"/>
        <v>359</v>
      </c>
      <c r="BC48" s="24" t="str">
        <f t="shared" si="7"/>
        <v/>
      </c>
      <c r="BD48" s="25">
        <f t="shared" si="1"/>
        <v>359</v>
      </c>
      <c r="BF48" s="27" t="str">
        <f t="shared" si="4"/>
        <v/>
      </c>
      <c r="BG48" s="24" t="str">
        <f t="shared" si="4"/>
        <v/>
      </c>
      <c r="BH48" s="24" t="str">
        <f t="shared" si="5"/>
        <v/>
      </c>
      <c r="BI48" s="24" t="str">
        <f t="shared" si="6"/>
        <v/>
      </c>
      <c r="BJ48" s="24" t="str">
        <f t="shared" si="6"/>
        <v/>
      </c>
      <c r="BK48" s="25" t="str">
        <f t="shared" si="2"/>
        <v/>
      </c>
      <c r="BM48" s="27" t="str">
        <f t="shared" si="15"/>
        <v/>
      </c>
      <c r="BN48" s="24" t="str">
        <f t="shared" si="16"/>
        <v/>
      </c>
      <c r="BO48" s="24" t="str">
        <f t="shared" si="17"/>
        <v/>
      </c>
      <c r="BP48" s="25" t="str">
        <f t="shared" si="14"/>
        <v/>
      </c>
    </row>
    <row r="49" spans="1:68" x14ac:dyDescent="0.2">
      <c r="A49" s="23" t="s">
        <v>182</v>
      </c>
      <c r="B49" s="24" t="s">
        <v>183</v>
      </c>
      <c r="C49" s="24">
        <v>0</v>
      </c>
      <c r="D49" s="24">
        <v>0</v>
      </c>
      <c r="E49" s="24"/>
      <c r="F49" s="24">
        <v>0</v>
      </c>
      <c r="G49" s="24">
        <v>0</v>
      </c>
      <c r="H49" s="24">
        <v>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>
        <v>1</v>
      </c>
      <c r="R49" s="26">
        <v>12</v>
      </c>
      <c r="S49" s="27" t="s">
        <v>66</v>
      </c>
      <c r="T49" s="24" t="s">
        <v>134</v>
      </c>
      <c r="U49" s="24" t="s">
        <v>68</v>
      </c>
      <c r="V49" s="24">
        <v>0</v>
      </c>
      <c r="W49" s="24">
        <v>0</v>
      </c>
      <c r="X49" s="25"/>
      <c r="Z49" s="28">
        <v>38223</v>
      </c>
      <c r="AA49" s="29">
        <v>38231</v>
      </c>
      <c r="AB49" s="29" t="s">
        <v>69</v>
      </c>
      <c r="AC49" s="29" t="s">
        <v>69</v>
      </c>
      <c r="AD49" s="29">
        <v>38300</v>
      </c>
      <c r="AE49" s="29">
        <v>38322</v>
      </c>
      <c r="AF49" s="29">
        <v>38341</v>
      </c>
      <c r="AG49" s="29"/>
      <c r="AH49" s="33"/>
      <c r="AJ49" s="27">
        <v>0</v>
      </c>
      <c r="AK49" s="32"/>
      <c r="AL49" s="32"/>
      <c r="AM49" s="25"/>
      <c r="AO49" s="27">
        <v>0</v>
      </c>
      <c r="AP49" s="32"/>
      <c r="AQ49" s="32"/>
      <c r="AR49" s="25"/>
      <c r="AT49" s="27">
        <v>0</v>
      </c>
      <c r="AU49" s="32"/>
      <c r="AV49" s="32"/>
      <c r="AW49" s="25"/>
      <c r="AY49" s="27">
        <v>0</v>
      </c>
      <c r="AZ49" s="25">
        <v>0</v>
      </c>
      <c r="BB49" s="27">
        <f t="shared" si="0"/>
        <v>118</v>
      </c>
      <c r="BC49" s="24" t="str">
        <f t="shared" si="7"/>
        <v/>
      </c>
      <c r="BD49" s="25">
        <f t="shared" si="1"/>
        <v>118</v>
      </c>
      <c r="BF49" s="27" t="str">
        <f t="shared" si="4"/>
        <v/>
      </c>
      <c r="BG49" s="24" t="str">
        <f t="shared" si="4"/>
        <v/>
      </c>
      <c r="BH49" s="24" t="str">
        <f t="shared" si="5"/>
        <v/>
      </c>
      <c r="BI49" s="24" t="str">
        <f t="shared" si="6"/>
        <v/>
      </c>
      <c r="BJ49" s="24" t="str">
        <f t="shared" si="6"/>
        <v/>
      </c>
      <c r="BK49" s="25" t="str">
        <f t="shared" si="2"/>
        <v/>
      </c>
      <c r="BM49" s="27">
        <f t="shared" si="15"/>
        <v>8</v>
      </c>
      <c r="BN49" s="24">
        <f t="shared" si="16"/>
        <v>91</v>
      </c>
      <c r="BO49" s="24">
        <f t="shared" si="17"/>
        <v>19</v>
      </c>
      <c r="BP49" s="25">
        <f t="shared" si="14"/>
        <v>118</v>
      </c>
    </row>
    <row r="50" spans="1:68" x14ac:dyDescent="0.2">
      <c r="A50" s="23" t="s">
        <v>184</v>
      </c>
      <c r="B50" s="24" t="s">
        <v>185</v>
      </c>
      <c r="C50" s="24">
        <v>0</v>
      </c>
      <c r="D50" s="24">
        <v>0</v>
      </c>
      <c r="E50" s="24"/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4</v>
      </c>
      <c r="L50" s="24">
        <v>1</v>
      </c>
      <c r="M50" s="24">
        <v>0</v>
      </c>
      <c r="N50" s="24">
        <v>0</v>
      </c>
      <c r="O50" s="24">
        <v>0</v>
      </c>
      <c r="P50" s="24">
        <v>0</v>
      </c>
      <c r="Q50" s="25">
        <v>0</v>
      </c>
      <c r="R50" s="26"/>
      <c r="S50" s="27"/>
      <c r="T50" s="24" t="s">
        <v>62</v>
      </c>
      <c r="U50" s="24" t="s">
        <v>93</v>
      </c>
      <c r="V50" s="24"/>
      <c r="W50" s="24"/>
      <c r="X50" s="25"/>
      <c r="Z50" s="28">
        <v>38257</v>
      </c>
      <c r="AA50" s="29">
        <v>38274</v>
      </c>
      <c r="AB50" s="29" t="s">
        <v>69</v>
      </c>
      <c r="AC50" s="29" t="s">
        <v>69</v>
      </c>
      <c r="AD50" s="29" t="s">
        <v>69</v>
      </c>
      <c r="AE50" s="29" t="s">
        <v>69</v>
      </c>
      <c r="AF50" s="29">
        <v>38519</v>
      </c>
      <c r="AG50" s="29"/>
      <c r="AH50" s="33"/>
      <c r="AJ50" s="27">
        <v>1</v>
      </c>
      <c r="AK50" s="32">
        <v>38419</v>
      </c>
      <c r="AL50" s="32">
        <v>38447</v>
      </c>
      <c r="AM50" s="25">
        <f>+AL50-AK50</f>
        <v>28</v>
      </c>
      <c r="AO50" s="27">
        <v>0</v>
      </c>
      <c r="AP50" s="32"/>
      <c r="AQ50" s="32"/>
      <c r="AR50" s="25"/>
      <c r="AT50" s="27">
        <v>0</v>
      </c>
      <c r="AU50" s="32"/>
      <c r="AV50" s="32"/>
      <c r="AW50" s="25"/>
      <c r="AY50" s="27"/>
      <c r="AZ50" s="25"/>
      <c r="BB50" s="27">
        <f t="shared" si="0"/>
        <v>262</v>
      </c>
      <c r="BC50" s="24" t="str">
        <f t="shared" si="7"/>
        <v/>
      </c>
      <c r="BD50" s="25">
        <f t="shared" si="1"/>
        <v>262</v>
      </c>
      <c r="BF50" s="27" t="str">
        <f t="shared" si="4"/>
        <v/>
      </c>
      <c r="BG50" s="24" t="str">
        <f t="shared" si="4"/>
        <v/>
      </c>
      <c r="BH50" s="24" t="str">
        <f t="shared" si="5"/>
        <v/>
      </c>
      <c r="BI50" s="24" t="str">
        <f t="shared" si="6"/>
        <v/>
      </c>
      <c r="BJ50" s="24" t="str">
        <f t="shared" si="6"/>
        <v/>
      </c>
      <c r="BK50" s="25" t="str">
        <f t="shared" si="2"/>
        <v/>
      </c>
      <c r="BM50" s="27" t="str">
        <f t="shared" si="15"/>
        <v/>
      </c>
      <c r="BN50" s="24" t="str">
        <f t="shared" si="16"/>
        <v/>
      </c>
      <c r="BO50" s="24" t="str">
        <f t="shared" si="17"/>
        <v/>
      </c>
      <c r="BP50" s="25" t="str">
        <f t="shared" si="14"/>
        <v/>
      </c>
    </row>
    <row r="51" spans="1:68" x14ac:dyDescent="0.2">
      <c r="A51" s="23" t="s">
        <v>186</v>
      </c>
      <c r="B51" s="24" t="s">
        <v>187</v>
      </c>
      <c r="C51" s="24">
        <v>0</v>
      </c>
      <c r="D51" s="24">
        <v>0</v>
      </c>
      <c r="E51" s="24"/>
      <c r="F51" s="24">
        <v>1</v>
      </c>
      <c r="G51" s="24">
        <v>1</v>
      </c>
      <c r="H51" s="24">
        <v>0</v>
      </c>
      <c r="I51" s="24">
        <v>1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>
        <v>1</v>
      </c>
      <c r="R51" s="26">
        <v>28</v>
      </c>
      <c r="S51" s="27" t="s">
        <v>72</v>
      </c>
      <c r="T51" s="24" t="s">
        <v>170</v>
      </c>
      <c r="U51" s="24" t="s">
        <v>79</v>
      </c>
      <c r="V51" s="24">
        <v>0</v>
      </c>
      <c r="W51" s="24">
        <v>1</v>
      </c>
      <c r="X51" s="25" t="s">
        <v>73</v>
      </c>
      <c r="Z51" s="28">
        <v>38273</v>
      </c>
      <c r="AA51" s="29">
        <v>38303</v>
      </c>
      <c r="AB51" s="29">
        <v>38363</v>
      </c>
      <c r="AC51" s="29">
        <v>38364</v>
      </c>
      <c r="AD51" s="29">
        <v>38575</v>
      </c>
      <c r="AE51" s="29">
        <v>38588</v>
      </c>
      <c r="AF51" s="29">
        <v>38602</v>
      </c>
      <c r="AG51" s="29">
        <v>38611</v>
      </c>
      <c r="AH51" s="33">
        <v>38679</v>
      </c>
      <c r="AJ51" s="27">
        <v>0</v>
      </c>
      <c r="AK51" s="32"/>
      <c r="AL51" s="32"/>
      <c r="AM51" s="25"/>
      <c r="AO51" s="27">
        <v>0</v>
      </c>
      <c r="AP51" s="32"/>
      <c r="AQ51" s="32"/>
      <c r="AR51" s="25"/>
      <c r="AT51" s="27">
        <v>0</v>
      </c>
      <c r="AU51" s="32"/>
      <c r="AV51" s="32"/>
      <c r="AW51" s="25"/>
      <c r="AY51" s="27">
        <f>12*100</f>
        <v>1200</v>
      </c>
      <c r="AZ51" s="25">
        <f>12*100</f>
        <v>1200</v>
      </c>
      <c r="BB51" s="27">
        <f t="shared" si="0"/>
        <v>329</v>
      </c>
      <c r="BC51" s="24">
        <f t="shared" si="7"/>
        <v>68</v>
      </c>
      <c r="BD51" s="25">
        <f t="shared" si="1"/>
        <v>397</v>
      </c>
      <c r="BF51" s="27">
        <f t="shared" si="4"/>
        <v>30</v>
      </c>
      <c r="BG51" s="24">
        <f t="shared" si="4"/>
        <v>60</v>
      </c>
      <c r="BH51" s="24">
        <f t="shared" si="5"/>
        <v>212</v>
      </c>
      <c r="BI51" s="24">
        <f t="shared" si="6"/>
        <v>13</v>
      </c>
      <c r="BJ51" s="24">
        <f t="shared" si="6"/>
        <v>14</v>
      </c>
      <c r="BK51" s="25">
        <f t="shared" si="2"/>
        <v>329</v>
      </c>
      <c r="BM51" s="27" t="str">
        <f t="shared" si="15"/>
        <v/>
      </c>
      <c r="BN51" s="24" t="str">
        <f t="shared" si="16"/>
        <v/>
      </c>
      <c r="BO51" s="24" t="str">
        <f t="shared" si="17"/>
        <v/>
      </c>
      <c r="BP51" s="25" t="str">
        <f t="shared" si="14"/>
        <v/>
      </c>
    </row>
    <row r="52" spans="1:68" x14ac:dyDescent="0.2">
      <c r="A52" s="23" t="s">
        <v>188</v>
      </c>
      <c r="B52" s="24" t="s">
        <v>189</v>
      </c>
      <c r="C52" s="24">
        <v>0</v>
      </c>
      <c r="D52" s="24">
        <v>0</v>
      </c>
      <c r="E52" s="24"/>
      <c r="F52" s="24">
        <v>0</v>
      </c>
      <c r="G52" s="24">
        <v>0</v>
      </c>
      <c r="H52" s="24"/>
      <c r="I52" s="24"/>
      <c r="J52" s="24"/>
      <c r="K52" s="24"/>
      <c r="L52" s="24">
        <v>0</v>
      </c>
      <c r="M52" s="24">
        <v>0</v>
      </c>
      <c r="N52" s="24">
        <v>0</v>
      </c>
      <c r="O52" s="24">
        <v>1</v>
      </c>
      <c r="P52" s="24">
        <v>0</v>
      </c>
      <c r="Q52" s="25">
        <v>0</v>
      </c>
      <c r="R52" s="26"/>
      <c r="S52" s="27"/>
      <c r="T52" s="24" t="s">
        <v>62</v>
      </c>
      <c r="U52" s="24" t="s">
        <v>79</v>
      </c>
      <c r="V52" s="24"/>
      <c r="W52" s="24"/>
      <c r="X52" s="25"/>
      <c r="Z52" s="28">
        <v>38273</v>
      </c>
      <c r="AA52" s="29">
        <v>38281</v>
      </c>
      <c r="AB52" s="29">
        <v>38428</v>
      </c>
      <c r="AC52" s="29" t="s">
        <v>69</v>
      </c>
      <c r="AD52" s="29" t="s">
        <v>69</v>
      </c>
      <c r="AE52" s="29" t="s">
        <v>69</v>
      </c>
      <c r="AF52" s="29">
        <v>38512</v>
      </c>
      <c r="AG52" s="29"/>
      <c r="AH52" s="33"/>
      <c r="AJ52" s="27">
        <v>0</v>
      </c>
      <c r="AK52" s="32"/>
      <c r="AL52" s="32"/>
      <c r="AM52" s="25"/>
      <c r="AO52" s="27">
        <v>0</v>
      </c>
      <c r="AP52" s="32"/>
      <c r="AQ52" s="32"/>
      <c r="AR52" s="25"/>
      <c r="AT52" s="27">
        <v>0</v>
      </c>
      <c r="AU52" s="32"/>
      <c r="AV52" s="32"/>
      <c r="AW52" s="25"/>
      <c r="AY52" s="27"/>
      <c r="AZ52" s="25"/>
      <c r="BB52" s="27">
        <f t="shared" si="0"/>
        <v>239</v>
      </c>
      <c r="BC52" s="24" t="str">
        <f t="shared" si="7"/>
        <v/>
      </c>
      <c r="BD52" s="25">
        <f t="shared" si="1"/>
        <v>239</v>
      </c>
      <c r="BF52" s="27" t="str">
        <f t="shared" si="4"/>
        <v/>
      </c>
      <c r="BG52" s="24" t="str">
        <f t="shared" si="4"/>
        <v/>
      </c>
      <c r="BH52" s="24" t="str">
        <f t="shared" si="5"/>
        <v/>
      </c>
      <c r="BI52" s="24" t="str">
        <f t="shared" si="6"/>
        <v/>
      </c>
      <c r="BJ52" s="24" t="str">
        <f t="shared" si="6"/>
        <v/>
      </c>
      <c r="BK52" s="25" t="str">
        <f t="shared" si="2"/>
        <v/>
      </c>
      <c r="BM52" s="27" t="str">
        <f t="shared" si="15"/>
        <v/>
      </c>
      <c r="BN52" s="24" t="str">
        <f t="shared" si="16"/>
        <v/>
      </c>
      <c r="BO52" s="24" t="str">
        <f t="shared" si="17"/>
        <v/>
      </c>
      <c r="BP52" s="25" t="str">
        <f t="shared" si="14"/>
        <v/>
      </c>
    </row>
    <row r="53" spans="1:68" x14ac:dyDescent="0.2">
      <c r="A53" s="23" t="s">
        <v>190</v>
      </c>
      <c r="B53" s="24" t="s">
        <v>191</v>
      </c>
      <c r="C53" s="24">
        <v>0</v>
      </c>
      <c r="D53" s="24">
        <v>0</v>
      </c>
      <c r="E53" s="24"/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1</v>
      </c>
      <c r="P53" s="24">
        <v>0</v>
      </c>
      <c r="Q53" s="25">
        <v>0</v>
      </c>
      <c r="R53" s="26"/>
      <c r="S53" s="27"/>
      <c r="T53" s="24" t="s">
        <v>124</v>
      </c>
      <c r="U53" s="24" t="s">
        <v>125</v>
      </c>
      <c r="V53" s="24"/>
      <c r="W53" s="24"/>
      <c r="X53" s="25"/>
      <c r="Z53" s="28">
        <v>38289</v>
      </c>
      <c r="AA53" s="29" t="s">
        <v>69</v>
      </c>
      <c r="AB53" s="29" t="s">
        <v>69</v>
      </c>
      <c r="AC53" s="29" t="s">
        <v>69</v>
      </c>
      <c r="AD53" s="29" t="s">
        <v>69</v>
      </c>
      <c r="AE53" s="29" t="s">
        <v>69</v>
      </c>
      <c r="AF53" s="29">
        <v>38509</v>
      </c>
      <c r="AG53" s="29"/>
      <c r="AH53" s="33"/>
      <c r="AJ53" s="27">
        <v>0</v>
      </c>
      <c r="AK53" s="32"/>
      <c r="AL53" s="32"/>
      <c r="AM53" s="25"/>
      <c r="AO53" s="27">
        <v>0</v>
      </c>
      <c r="AP53" s="32"/>
      <c r="AQ53" s="32"/>
      <c r="AR53" s="25"/>
      <c r="AT53" s="27">
        <v>0</v>
      </c>
      <c r="AU53" s="32"/>
      <c r="AV53" s="32"/>
      <c r="AW53" s="25"/>
      <c r="AY53" s="27"/>
      <c r="AZ53" s="25"/>
      <c r="BB53" s="27">
        <f t="shared" si="0"/>
        <v>220</v>
      </c>
      <c r="BC53" s="24" t="str">
        <f t="shared" si="7"/>
        <v/>
      </c>
      <c r="BD53" s="25">
        <f t="shared" si="1"/>
        <v>220</v>
      </c>
      <c r="BF53" s="27" t="str">
        <f t="shared" si="4"/>
        <v/>
      </c>
      <c r="BG53" s="24" t="str">
        <f t="shared" si="4"/>
        <v/>
      </c>
      <c r="BH53" s="24" t="str">
        <f t="shared" si="5"/>
        <v/>
      </c>
      <c r="BI53" s="24" t="str">
        <f t="shared" si="6"/>
        <v/>
      </c>
      <c r="BJ53" s="24" t="str">
        <f t="shared" si="6"/>
        <v/>
      </c>
      <c r="BK53" s="25" t="str">
        <f t="shared" si="2"/>
        <v/>
      </c>
      <c r="BM53" s="27" t="str">
        <f t="shared" si="15"/>
        <v/>
      </c>
      <c r="BN53" s="24" t="str">
        <f t="shared" si="16"/>
        <v/>
      </c>
      <c r="BO53" s="24" t="str">
        <f t="shared" si="17"/>
        <v/>
      </c>
      <c r="BP53" s="25" t="str">
        <f t="shared" si="14"/>
        <v/>
      </c>
    </row>
    <row r="54" spans="1:68" x14ac:dyDescent="0.2">
      <c r="A54" s="23" t="s">
        <v>192</v>
      </c>
      <c r="B54" s="24" t="s">
        <v>193</v>
      </c>
      <c r="C54" s="24">
        <v>0</v>
      </c>
      <c r="D54" s="24">
        <v>0</v>
      </c>
      <c r="E54" s="24"/>
      <c r="F54" s="24">
        <v>0</v>
      </c>
      <c r="G54" s="24">
        <v>0</v>
      </c>
      <c r="H54" s="24">
        <v>1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1</v>
      </c>
      <c r="P54" s="24">
        <v>0</v>
      </c>
      <c r="Q54" s="25">
        <v>0</v>
      </c>
      <c r="R54" s="26"/>
      <c r="S54" s="27"/>
      <c r="T54" s="24" t="s">
        <v>194</v>
      </c>
      <c r="U54" s="24" t="s">
        <v>137</v>
      </c>
      <c r="V54" s="24"/>
      <c r="W54" s="24"/>
      <c r="X54" s="25"/>
      <c r="Z54" s="28">
        <v>38301</v>
      </c>
      <c r="AA54" s="29">
        <v>38308</v>
      </c>
      <c r="AB54" s="29" t="s">
        <v>69</v>
      </c>
      <c r="AC54" s="29" t="s">
        <v>69</v>
      </c>
      <c r="AD54" s="29" t="s">
        <v>69</v>
      </c>
      <c r="AE54" s="29" t="s">
        <v>69</v>
      </c>
      <c r="AF54" s="29">
        <v>38372</v>
      </c>
      <c r="AG54" s="29"/>
      <c r="AH54" s="33"/>
      <c r="AJ54" s="27">
        <v>0</v>
      </c>
      <c r="AK54" s="32"/>
      <c r="AL54" s="32"/>
      <c r="AM54" s="25"/>
      <c r="AO54" s="27">
        <v>0</v>
      </c>
      <c r="AP54" s="32"/>
      <c r="AQ54" s="32"/>
      <c r="AR54" s="25"/>
      <c r="AT54" s="27">
        <v>0</v>
      </c>
      <c r="AU54" s="32"/>
      <c r="AV54" s="32"/>
      <c r="AW54" s="25"/>
      <c r="AY54" s="27"/>
      <c r="AZ54" s="25"/>
      <c r="BB54" s="27">
        <f t="shared" si="0"/>
        <v>71</v>
      </c>
      <c r="BC54" s="24" t="str">
        <f t="shared" si="7"/>
        <v/>
      </c>
      <c r="BD54" s="25">
        <f t="shared" si="1"/>
        <v>71</v>
      </c>
      <c r="BF54" s="27" t="str">
        <f t="shared" si="4"/>
        <v/>
      </c>
      <c r="BG54" s="24" t="str">
        <f t="shared" si="4"/>
        <v/>
      </c>
      <c r="BH54" s="24" t="str">
        <f t="shared" si="5"/>
        <v/>
      </c>
      <c r="BI54" s="24" t="str">
        <f t="shared" si="6"/>
        <v/>
      </c>
      <c r="BJ54" s="24" t="str">
        <f t="shared" si="6"/>
        <v/>
      </c>
      <c r="BK54" s="25" t="str">
        <f t="shared" si="2"/>
        <v/>
      </c>
      <c r="BM54" s="27" t="str">
        <f t="shared" si="15"/>
        <v/>
      </c>
      <c r="BN54" s="24" t="str">
        <f t="shared" si="16"/>
        <v/>
      </c>
      <c r="BO54" s="24" t="str">
        <f t="shared" si="17"/>
        <v/>
      </c>
      <c r="BP54" s="25" t="str">
        <f t="shared" si="14"/>
        <v/>
      </c>
    </row>
    <row r="55" spans="1:68" x14ac:dyDescent="0.2">
      <c r="A55" s="23" t="s">
        <v>195</v>
      </c>
      <c r="B55" s="24" t="s">
        <v>196</v>
      </c>
      <c r="C55" s="24">
        <v>0</v>
      </c>
      <c r="D55" s="24">
        <v>0</v>
      </c>
      <c r="E55" s="24"/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1</v>
      </c>
      <c r="P55" s="24">
        <v>0</v>
      </c>
      <c r="Q55" s="25">
        <v>0</v>
      </c>
      <c r="R55" s="26"/>
      <c r="S55" s="27"/>
      <c r="T55" s="24" t="s">
        <v>62</v>
      </c>
      <c r="U55" s="24" t="s">
        <v>63</v>
      </c>
      <c r="V55" s="24"/>
      <c r="W55" s="24"/>
      <c r="X55" s="25"/>
      <c r="Z55" s="28">
        <v>38308</v>
      </c>
      <c r="AA55" s="29">
        <v>38308</v>
      </c>
      <c r="AB55" s="29" t="s">
        <v>69</v>
      </c>
      <c r="AC55" s="29" t="s">
        <v>69</v>
      </c>
      <c r="AD55" s="29" t="s">
        <v>69</v>
      </c>
      <c r="AE55" s="29" t="s">
        <v>69</v>
      </c>
      <c r="AF55" s="29">
        <v>38315</v>
      </c>
      <c r="AG55" s="29"/>
      <c r="AH55" s="33"/>
      <c r="AJ55" s="27">
        <v>0</v>
      </c>
      <c r="AK55" s="32"/>
      <c r="AL55" s="32"/>
      <c r="AM55" s="25"/>
      <c r="AO55" s="27">
        <v>0</v>
      </c>
      <c r="AP55" s="32"/>
      <c r="AQ55" s="32"/>
      <c r="AR55" s="25"/>
      <c r="AT55" s="27">
        <v>0</v>
      </c>
      <c r="AU55" s="32"/>
      <c r="AV55" s="32"/>
      <c r="AW55" s="25"/>
      <c r="AY55" s="27"/>
      <c r="AZ55" s="25"/>
      <c r="BB55" s="27">
        <f t="shared" si="0"/>
        <v>7</v>
      </c>
      <c r="BC55" s="24" t="str">
        <f t="shared" si="7"/>
        <v/>
      </c>
      <c r="BD55" s="25">
        <f t="shared" si="1"/>
        <v>7</v>
      </c>
      <c r="BF55" s="27" t="str">
        <f t="shared" si="4"/>
        <v/>
      </c>
      <c r="BG55" s="24" t="str">
        <f t="shared" si="4"/>
        <v/>
      </c>
      <c r="BH55" s="24" t="str">
        <f t="shared" si="5"/>
        <v/>
      </c>
      <c r="BI55" s="24" t="str">
        <f t="shared" si="6"/>
        <v/>
      </c>
      <c r="BJ55" s="24" t="str">
        <f t="shared" si="6"/>
        <v/>
      </c>
      <c r="BK55" s="25" t="str">
        <f t="shared" si="2"/>
        <v/>
      </c>
      <c r="BM55" s="27" t="str">
        <f t="shared" si="15"/>
        <v/>
      </c>
      <c r="BN55" s="24" t="str">
        <f t="shared" si="16"/>
        <v/>
      </c>
      <c r="BO55" s="24" t="str">
        <f t="shared" si="17"/>
        <v/>
      </c>
      <c r="BP55" s="25" t="str">
        <f t="shared" si="14"/>
        <v/>
      </c>
    </row>
    <row r="56" spans="1:68" x14ac:dyDescent="0.2">
      <c r="A56" s="23" t="s">
        <v>197</v>
      </c>
      <c r="B56" s="24" t="s">
        <v>198</v>
      </c>
      <c r="C56" s="24">
        <v>0</v>
      </c>
      <c r="D56" s="24">
        <v>0</v>
      </c>
      <c r="E56" s="24"/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>
        <v>1</v>
      </c>
      <c r="R56" s="26">
        <v>13</v>
      </c>
      <c r="S56" s="27" t="s">
        <v>66</v>
      </c>
      <c r="T56" s="24" t="s">
        <v>124</v>
      </c>
      <c r="U56" s="24" t="s">
        <v>79</v>
      </c>
      <c r="V56" s="24">
        <v>1</v>
      </c>
      <c r="W56" s="24">
        <v>0</v>
      </c>
      <c r="X56" s="25"/>
      <c r="Z56" s="28">
        <v>38322</v>
      </c>
      <c r="AA56" s="29">
        <v>38323</v>
      </c>
      <c r="AB56" s="29" t="s">
        <v>69</v>
      </c>
      <c r="AC56" s="29" t="s">
        <v>69</v>
      </c>
      <c r="AD56" s="29">
        <v>38358</v>
      </c>
      <c r="AE56" s="29">
        <v>38414</v>
      </c>
      <c r="AF56" s="29">
        <v>38428</v>
      </c>
      <c r="AG56" s="29"/>
      <c r="AH56" s="33"/>
      <c r="AJ56" s="27">
        <v>0</v>
      </c>
      <c r="AK56" s="32"/>
      <c r="AL56" s="32"/>
      <c r="AM56" s="25"/>
      <c r="AO56" s="27">
        <v>1</v>
      </c>
      <c r="AP56" s="32">
        <v>38364</v>
      </c>
      <c r="AQ56" s="32">
        <v>38414</v>
      </c>
      <c r="AR56" s="44">
        <f>+AQ56-AP56</f>
        <v>50</v>
      </c>
      <c r="AT56" s="27">
        <v>0</v>
      </c>
      <c r="AU56" s="32"/>
      <c r="AV56" s="32"/>
      <c r="AW56" s="25"/>
      <c r="AY56" s="27">
        <v>0</v>
      </c>
      <c r="AZ56" s="25">
        <v>0</v>
      </c>
      <c r="BB56" s="27">
        <f t="shared" si="0"/>
        <v>106</v>
      </c>
      <c r="BC56" s="24" t="str">
        <f t="shared" si="7"/>
        <v/>
      </c>
      <c r="BD56" s="25">
        <f t="shared" si="1"/>
        <v>106</v>
      </c>
      <c r="BF56" s="27" t="str">
        <f t="shared" si="4"/>
        <v/>
      </c>
      <c r="BG56" s="24" t="str">
        <f t="shared" si="4"/>
        <v/>
      </c>
      <c r="BH56" s="24" t="str">
        <f t="shared" si="5"/>
        <v/>
      </c>
      <c r="BI56" s="24" t="str">
        <f t="shared" si="6"/>
        <v/>
      </c>
      <c r="BJ56" s="24" t="str">
        <f t="shared" si="6"/>
        <v/>
      </c>
      <c r="BK56" s="25" t="str">
        <f t="shared" si="2"/>
        <v/>
      </c>
      <c r="BM56" s="27">
        <f t="shared" si="15"/>
        <v>1</v>
      </c>
      <c r="BN56" s="24">
        <f t="shared" si="16"/>
        <v>91</v>
      </c>
      <c r="BO56" s="24">
        <f t="shared" si="17"/>
        <v>14</v>
      </c>
      <c r="BP56" s="25">
        <f t="shared" si="14"/>
        <v>106</v>
      </c>
    </row>
    <row r="57" spans="1:68" x14ac:dyDescent="0.2">
      <c r="A57" s="23" t="s">
        <v>199</v>
      </c>
      <c r="B57" s="24" t="s">
        <v>200</v>
      </c>
      <c r="C57" s="24">
        <v>0</v>
      </c>
      <c r="D57" s="24">
        <v>0</v>
      </c>
      <c r="E57" s="24"/>
      <c r="F57" s="24">
        <v>1</v>
      </c>
      <c r="G57" s="24">
        <v>1</v>
      </c>
      <c r="H57" s="24">
        <v>0</v>
      </c>
      <c r="I57" s="24">
        <v>0</v>
      </c>
      <c r="J57" s="24">
        <v>0</v>
      </c>
      <c r="K57" s="24">
        <v>2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5">
        <v>1</v>
      </c>
      <c r="R57" s="26">
        <v>31</v>
      </c>
      <c r="S57" s="27" t="s">
        <v>66</v>
      </c>
      <c r="T57" s="24" t="s">
        <v>62</v>
      </c>
      <c r="U57" s="24" t="s">
        <v>63</v>
      </c>
      <c r="V57" s="24">
        <v>0</v>
      </c>
      <c r="W57" s="24">
        <v>1</v>
      </c>
      <c r="X57" s="25" t="s">
        <v>73</v>
      </c>
      <c r="Z57" s="28">
        <v>38327</v>
      </c>
      <c r="AA57" s="29">
        <v>38338</v>
      </c>
      <c r="AB57" s="29" t="s">
        <v>69</v>
      </c>
      <c r="AC57" s="29" t="s">
        <v>69</v>
      </c>
      <c r="AD57" s="29">
        <v>38519</v>
      </c>
      <c r="AE57" s="29">
        <v>38595</v>
      </c>
      <c r="AF57" s="29">
        <v>38629</v>
      </c>
      <c r="AG57" s="29">
        <v>38639</v>
      </c>
      <c r="AH57" s="33">
        <v>38715</v>
      </c>
      <c r="AJ57" s="27">
        <v>0</v>
      </c>
      <c r="AK57" s="32"/>
      <c r="AL57" s="32"/>
      <c r="AM57" s="25"/>
      <c r="AO57" s="27">
        <v>1</v>
      </c>
      <c r="AP57" s="32">
        <v>38552</v>
      </c>
      <c r="AQ57" s="32">
        <v>38595</v>
      </c>
      <c r="AR57" s="44">
        <f>+AQ57-AP57</f>
        <v>43</v>
      </c>
      <c r="AT57" s="27">
        <v>0</v>
      </c>
      <c r="AU57" s="32"/>
      <c r="AV57" s="32"/>
      <c r="AW57" s="25"/>
      <c r="AY57" s="27">
        <v>0</v>
      </c>
      <c r="AZ57" s="25">
        <v>0</v>
      </c>
      <c r="BB57" s="27">
        <f t="shared" si="0"/>
        <v>302</v>
      </c>
      <c r="BC57" s="24">
        <f t="shared" si="7"/>
        <v>76</v>
      </c>
      <c r="BD57" s="25">
        <f t="shared" si="1"/>
        <v>378</v>
      </c>
      <c r="BF57" s="27" t="str">
        <f t="shared" si="4"/>
        <v/>
      </c>
      <c r="BG57" s="24" t="str">
        <f t="shared" si="4"/>
        <v/>
      </c>
      <c r="BH57" s="24" t="str">
        <f t="shared" si="5"/>
        <v/>
      </c>
      <c r="BI57" s="24" t="str">
        <f t="shared" si="6"/>
        <v/>
      </c>
      <c r="BJ57" s="24" t="str">
        <f t="shared" si="6"/>
        <v/>
      </c>
      <c r="BK57" s="25" t="str">
        <f t="shared" si="2"/>
        <v/>
      </c>
      <c r="BM57" s="27">
        <f t="shared" si="15"/>
        <v>11</v>
      </c>
      <c r="BN57" s="24">
        <f t="shared" si="16"/>
        <v>257</v>
      </c>
      <c r="BO57" s="24">
        <f t="shared" si="17"/>
        <v>34</v>
      </c>
      <c r="BP57" s="25">
        <f t="shared" si="14"/>
        <v>302</v>
      </c>
    </row>
    <row r="58" spans="1:68" x14ac:dyDescent="0.2">
      <c r="A58" s="23" t="s">
        <v>201</v>
      </c>
      <c r="B58" s="24" t="s">
        <v>202</v>
      </c>
      <c r="C58" s="24">
        <v>0</v>
      </c>
      <c r="D58" s="24">
        <v>0</v>
      </c>
      <c r="E58" s="24"/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v>1</v>
      </c>
      <c r="R58" s="26">
        <v>23</v>
      </c>
      <c r="S58" s="27" t="s">
        <v>66</v>
      </c>
      <c r="T58" s="24" t="s">
        <v>134</v>
      </c>
      <c r="U58" s="24" t="s">
        <v>203</v>
      </c>
      <c r="V58" s="24">
        <v>0</v>
      </c>
      <c r="W58" s="24">
        <v>1</v>
      </c>
      <c r="X58" s="25" t="s">
        <v>73</v>
      </c>
      <c r="Z58" s="28">
        <v>38330</v>
      </c>
      <c r="AA58" s="29">
        <v>38374</v>
      </c>
      <c r="AB58" s="29" t="s">
        <v>69</v>
      </c>
      <c r="AC58" s="29" t="s">
        <v>69</v>
      </c>
      <c r="AD58" s="29">
        <v>38496</v>
      </c>
      <c r="AE58" s="29">
        <v>38524</v>
      </c>
      <c r="AF58" s="29">
        <v>38552</v>
      </c>
      <c r="AG58" s="29">
        <v>38565</v>
      </c>
      <c r="AH58" s="33">
        <v>38645</v>
      </c>
      <c r="AJ58" s="27">
        <v>0</v>
      </c>
      <c r="AK58" s="32"/>
      <c r="AL58" s="32"/>
      <c r="AM58" s="25"/>
      <c r="AO58" s="27">
        <v>0</v>
      </c>
      <c r="AP58" s="32"/>
      <c r="AQ58" s="32"/>
      <c r="AR58" s="25"/>
      <c r="AT58" s="27">
        <v>0</v>
      </c>
      <c r="AU58" s="32"/>
      <c r="AV58" s="32"/>
      <c r="AW58" s="25"/>
      <c r="AY58" s="27">
        <v>0</v>
      </c>
      <c r="AZ58" s="25">
        <v>0</v>
      </c>
      <c r="BB58" s="27">
        <f t="shared" si="0"/>
        <v>222</v>
      </c>
      <c r="BC58" s="24">
        <f t="shared" si="7"/>
        <v>80</v>
      </c>
      <c r="BD58" s="25">
        <f t="shared" si="1"/>
        <v>302</v>
      </c>
      <c r="BF58" s="27" t="str">
        <f t="shared" si="4"/>
        <v/>
      </c>
      <c r="BG58" s="24" t="str">
        <f t="shared" si="4"/>
        <v/>
      </c>
      <c r="BH58" s="24" t="str">
        <f t="shared" si="5"/>
        <v/>
      </c>
      <c r="BI58" s="24" t="str">
        <f t="shared" si="6"/>
        <v/>
      </c>
      <c r="BJ58" s="24" t="str">
        <f t="shared" si="6"/>
        <v/>
      </c>
      <c r="BK58" s="25" t="str">
        <f t="shared" si="2"/>
        <v/>
      </c>
      <c r="BM58" s="27">
        <f t="shared" si="15"/>
        <v>44</v>
      </c>
      <c r="BN58" s="24">
        <f t="shared" si="16"/>
        <v>150</v>
      </c>
      <c r="BO58" s="24">
        <f t="shared" si="17"/>
        <v>28</v>
      </c>
      <c r="BP58" s="25">
        <f t="shared" si="14"/>
        <v>222</v>
      </c>
    </row>
    <row r="59" spans="1:68" x14ac:dyDescent="0.2">
      <c r="A59" s="23" t="s">
        <v>204</v>
      </c>
      <c r="B59" s="24" t="s">
        <v>205</v>
      </c>
      <c r="C59" s="24">
        <v>0</v>
      </c>
      <c r="D59" s="24">
        <v>0</v>
      </c>
      <c r="E59" s="24"/>
      <c r="F59" s="24">
        <v>0</v>
      </c>
      <c r="G59" s="24">
        <v>0</v>
      </c>
      <c r="H59" s="24">
        <v>1</v>
      </c>
      <c r="I59" s="24">
        <v>1</v>
      </c>
      <c r="J59" s="24">
        <v>3</v>
      </c>
      <c r="K59" s="24">
        <v>0</v>
      </c>
      <c r="L59" s="24">
        <v>1</v>
      </c>
      <c r="M59" s="24">
        <v>0</v>
      </c>
      <c r="N59" s="24">
        <v>0</v>
      </c>
      <c r="O59" s="24">
        <v>0</v>
      </c>
      <c r="P59" s="24">
        <v>0</v>
      </c>
      <c r="Q59" s="25">
        <v>0</v>
      </c>
      <c r="R59" s="26"/>
      <c r="S59" s="27"/>
      <c r="T59" s="24" t="s">
        <v>62</v>
      </c>
      <c r="U59" s="24" t="s">
        <v>63</v>
      </c>
      <c r="V59" s="24"/>
      <c r="W59" s="24">
        <v>0</v>
      </c>
      <c r="X59" s="25"/>
      <c r="Z59" s="28">
        <v>38331</v>
      </c>
      <c r="AA59" s="29">
        <v>38342</v>
      </c>
      <c r="AB59" s="29">
        <v>38461</v>
      </c>
      <c r="AC59" s="29">
        <v>38468</v>
      </c>
      <c r="AD59" s="29">
        <v>38493</v>
      </c>
      <c r="AE59" s="29" t="s">
        <v>69</v>
      </c>
      <c r="AF59" s="29">
        <v>38560</v>
      </c>
      <c r="AG59" s="29"/>
      <c r="AH59" s="33"/>
      <c r="AJ59" s="27">
        <v>0</v>
      </c>
      <c r="AK59" s="32"/>
      <c r="AL59" s="32"/>
      <c r="AM59" s="25"/>
      <c r="AO59" s="27">
        <v>0</v>
      </c>
      <c r="AP59" s="32"/>
      <c r="AQ59" s="32"/>
      <c r="AR59" s="25"/>
      <c r="AT59" s="27">
        <v>0</v>
      </c>
      <c r="AU59" s="32"/>
      <c r="AV59" s="32"/>
      <c r="AW59" s="25"/>
      <c r="AY59" s="27"/>
      <c r="AZ59" s="25"/>
      <c r="BB59" s="27">
        <f t="shared" si="0"/>
        <v>229</v>
      </c>
      <c r="BC59" s="24" t="str">
        <f t="shared" si="7"/>
        <v/>
      </c>
      <c r="BD59" s="25">
        <f t="shared" si="1"/>
        <v>229</v>
      </c>
      <c r="BF59" s="27" t="str">
        <f t="shared" si="4"/>
        <v/>
      </c>
      <c r="BG59" s="24" t="str">
        <f t="shared" si="4"/>
        <v/>
      </c>
      <c r="BH59" s="24" t="str">
        <f t="shared" si="5"/>
        <v/>
      </c>
      <c r="BI59" s="24" t="str">
        <f t="shared" si="6"/>
        <v/>
      </c>
      <c r="BJ59" s="24" t="str">
        <f t="shared" si="6"/>
        <v/>
      </c>
      <c r="BK59" s="25" t="str">
        <f t="shared" si="2"/>
        <v/>
      </c>
      <c r="BM59" s="27" t="str">
        <f t="shared" si="15"/>
        <v/>
      </c>
      <c r="BN59" s="24" t="str">
        <f t="shared" si="16"/>
        <v/>
      </c>
      <c r="BO59" s="24" t="str">
        <f t="shared" si="17"/>
        <v/>
      </c>
      <c r="BP59" s="25" t="str">
        <f t="shared" si="14"/>
        <v/>
      </c>
    </row>
    <row r="60" spans="1:68" x14ac:dyDescent="0.2">
      <c r="A60" s="23" t="s">
        <v>206</v>
      </c>
      <c r="B60" s="24" t="s">
        <v>207</v>
      </c>
      <c r="C60" s="24">
        <v>0</v>
      </c>
      <c r="D60" s="24">
        <v>0</v>
      </c>
      <c r="E60" s="24"/>
      <c r="F60" s="24">
        <v>0</v>
      </c>
      <c r="G60" s="24">
        <v>0</v>
      </c>
      <c r="H60" s="24">
        <v>0</v>
      </c>
      <c r="I60" s="24">
        <v>1</v>
      </c>
      <c r="J60" s="24">
        <v>2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>
        <v>1</v>
      </c>
      <c r="R60" s="26">
        <v>30</v>
      </c>
      <c r="S60" s="27" t="s">
        <v>72</v>
      </c>
      <c r="T60" s="24" t="s">
        <v>208</v>
      </c>
      <c r="U60" s="24" t="s">
        <v>68</v>
      </c>
      <c r="V60" s="24">
        <v>0</v>
      </c>
      <c r="W60" s="24">
        <v>0</v>
      </c>
      <c r="X60" s="25"/>
      <c r="Z60" s="28">
        <v>38342</v>
      </c>
      <c r="AA60" s="29">
        <v>38371</v>
      </c>
      <c r="AB60" s="29">
        <v>38496</v>
      </c>
      <c r="AC60" s="29">
        <v>38498</v>
      </c>
      <c r="AD60" s="29">
        <v>38575</v>
      </c>
      <c r="AE60" s="29">
        <v>38603</v>
      </c>
      <c r="AF60" s="29">
        <v>38616</v>
      </c>
      <c r="AG60" s="29"/>
      <c r="AH60" s="33"/>
      <c r="AJ60" s="27">
        <v>0</v>
      </c>
      <c r="AK60" s="32"/>
      <c r="AL60" s="32"/>
      <c r="AM60" s="25"/>
      <c r="AO60" s="27">
        <v>0</v>
      </c>
      <c r="AP60" s="32"/>
      <c r="AQ60" s="32"/>
      <c r="AR60" s="25"/>
      <c r="AT60" s="27">
        <v>0</v>
      </c>
      <c r="AU60" s="32"/>
      <c r="AV60" s="32"/>
      <c r="AW60" s="25"/>
      <c r="AY60" s="27">
        <v>120</v>
      </c>
      <c r="AZ60" s="25">
        <v>120</v>
      </c>
      <c r="BB60" s="27">
        <f t="shared" si="0"/>
        <v>274</v>
      </c>
      <c r="BC60" s="24" t="str">
        <f t="shared" si="7"/>
        <v/>
      </c>
      <c r="BD60" s="25">
        <f t="shared" si="1"/>
        <v>274</v>
      </c>
      <c r="BF60" s="27">
        <f t="shared" si="4"/>
        <v>29</v>
      </c>
      <c r="BG60" s="24">
        <f t="shared" si="4"/>
        <v>125</v>
      </c>
      <c r="BH60" s="24">
        <f t="shared" si="5"/>
        <v>79</v>
      </c>
      <c r="BI60" s="24">
        <f t="shared" si="6"/>
        <v>28</v>
      </c>
      <c r="BJ60" s="24">
        <f t="shared" si="6"/>
        <v>13</v>
      </c>
      <c r="BK60" s="25">
        <f t="shared" si="2"/>
        <v>274</v>
      </c>
      <c r="BM60" s="27" t="str">
        <f t="shared" si="15"/>
        <v/>
      </c>
      <c r="BN60" s="24" t="str">
        <f t="shared" si="16"/>
        <v/>
      </c>
      <c r="BO60" s="24" t="str">
        <f t="shared" si="17"/>
        <v/>
      </c>
      <c r="BP60" s="25" t="str">
        <f t="shared" si="14"/>
        <v/>
      </c>
    </row>
    <row r="61" spans="1:68" x14ac:dyDescent="0.2">
      <c r="A61" s="23" t="s">
        <v>209</v>
      </c>
      <c r="B61" s="24" t="s">
        <v>210</v>
      </c>
      <c r="C61" s="24">
        <v>0</v>
      </c>
      <c r="D61" s="24">
        <v>0</v>
      </c>
      <c r="E61" s="24"/>
      <c r="F61" s="24">
        <v>1</v>
      </c>
      <c r="G61" s="24">
        <v>1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5">
        <v>1</v>
      </c>
      <c r="R61" s="26">
        <v>21</v>
      </c>
      <c r="S61" s="27" t="s">
        <v>66</v>
      </c>
      <c r="T61" s="24" t="s">
        <v>62</v>
      </c>
      <c r="U61" s="24" t="s">
        <v>211</v>
      </c>
      <c r="V61" s="24">
        <v>0</v>
      </c>
      <c r="W61" s="24">
        <v>0</v>
      </c>
      <c r="X61" s="25"/>
      <c r="Z61" s="28">
        <v>38351</v>
      </c>
      <c r="AA61" s="29">
        <v>38364</v>
      </c>
      <c r="AB61" s="29" t="s">
        <v>69</v>
      </c>
      <c r="AC61" s="29" t="s">
        <v>69</v>
      </c>
      <c r="AD61" s="29">
        <v>38428</v>
      </c>
      <c r="AE61" s="29">
        <v>38526</v>
      </c>
      <c r="AF61" s="29">
        <v>38539</v>
      </c>
      <c r="AG61" s="29"/>
      <c r="AH61" s="33"/>
      <c r="AJ61" s="27">
        <v>0</v>
      </c>
      <c r="AK61" s="32"/>
      <c r="AL61" s="32"/>
      <c r="AM61" s="25"/>
      <c r="AO61" s="27">
        <v>1</v>
      </c>
      <c r="AP61" s="32">
        <v>38470</v>
      </c>
      <c r="AQ61" s="32">
        <v>38526</v>
      </c>
      <c r="AR61" s="44">
        <f>+AQ61-AP61</f>
        <v>56</v>
      </c>
      <c r="AT61" s="27">
        <v>0</v>
      </c>
      <c r="AU61" s="32"/>
      <c r="AV61" s="32"/>
      <c r="AW61" s="25"/>
      <c r="AY61" s="27">
        <v>0</v>
      </c>
      <c r="AZ61" s="25">
        <v>0</v>
      </c>
      <c r="BB61" s="27">
        <f t="shared" si="0"/>
        <v>188</v>
      </c>
      <c r="BC61" s="24" t="str">
        <f t="shared" si="7"/>
        <v/>
      </c>
      <c r="BD61" s="25">
        <f t="shared" si="1"/>
        <v>188</v>
      </c>
      <c r="BF61" s="27" t="str">
        <f t="shared" si="4"/>
        <v/>
      </c>
      <c r="BG61" s="24" t="str">
        <f t="shared" si="4"/>
        <v/>
      </c>
      <c r="BH61" s="24" t="str">
        <f t="shared" si="5"/>
        <v/>
      </c>
      <c r="BI61" s="24" t="str">
        <f t="shared" si="6"/>
        <v/>
      </c>
      <c r="BJ61" s="24" t="str">
        <f t="shared" si="6"/>
        <v/>
      </c>
      <c r="BK61" s="25" t="str">
        <f t="shared" si="2"/>
        <v/>
      </c>
      <c r="BM61" s="27">
        <f t="shared" si="15"/>
        <v>13</v>
      </c>
      <c r="BN61" s="24">
        <f t="shared" si="16"/>
        <v>162</v>
      </c>
      <c r="BO61" s="24">
        <f t="shared" si="17"/>
        <v>13</v>
      </c>
      <c r="BP61" s="25">
        <f t="shared" si="14"/>
        <v>188</v>
      </c>
    </row>
    <row r="62" spans="1:68" x14ac:dyDescent="0.2">
      <c r="A62" s="23" t="s">
        <v>212</v>
      </c>
      <c r="B62" s="24" t="s">
        <v>213</v>
      </c>
      <c r="C62" s="24">
        <v>0</v>
      </c>
      <c r="D62" s="24">
        <v>0</v>
      </c>
      <c r="E62" s="24"/>
      <c r="F62" s="24">
        <v>0</v>
      </c>
      <c r="G62" s="24">
        <v>1</v>
      </c>
      <c r="H62" s="24">
        <v>0</v>
      </c>
      <c r="I62" s="24">
        <v>1</v>
      </c>
      <c r="J62" s="24">
        <v>38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>
        <v>1</v>
      </c>
      <c r="R62" s="26">
        <v>45</v>
      </c>
      <c r="S62" s="27" t="s">
        <v>72</v>
      </c>
      <c r="T62" s="24" t="s">
        <v>62</v>
      </c>
      <c r="U62" s="24" t="s">
        <v>79</v>
      </c>
      <c r="V62" s="24">
        <v>0</v>
      </c>
      <c r="W62" s="24">
        <v>1</v>
      </c>
      <c r="X62" s="25" t="s">
        <v>73</v>
      </c>
      <c r="Z62" s="28">
        <v>38362</v>
      </c>
      <c r="AA62" s="29">
        <v>38380</v>
      </c>
      <c r="AB62" s="29">
        <v>38636</v>
      </c>
      <c r="AC62" s="29">
        <v>38643</v>
      </c>
      <c r="AD62" s="29">
        <v>38882</v>
      </c>
      <c r="AE62" s="29">
        <v>38938</v>
      </c>
      <c r="AF62" s="29">
        <v>39016</v>
      </c>
      <c r="AG62" s="29">
        <v>39029</v>
      </c>
      <c r="AH62" s="33">
        <v>39267</v>
      </c>
      <c r="AJ62" s="27">
        <v>1</v>
      </c>
      <c r="AK62" s="32"/>
      <c r="AL62" s="32"/>
      <c r="AM62" s="25">
        <f>21+25</f>
        <v>46</v>
      </c>
      <c r="AO62" s="27">
        <v>1</v>
      </c>
      <c r="AP62" s="32">
        <v>38931</v>
      </c>
      <c r="AQ62" s="32">
        <v>38938</v>
      </c>
      <c r="AR62" s="44">
        <f>+AQ62-AP62</f>
        <v>7</v>
      </c>
      <c r="AT62" s="27">
        <v>1</v>
      </c>
      <c r="AU62" s="32">
        <v>38938</v>
      </c>
      <c r="AV62" s="32">
        <v>38951</v>
      </c>
      <c r="AW62" s="44">
        <f>+AV62-AU62</f>
        <v>13</v>
      </c>
      <c r="AY62" s="27">
        <v>18000</v>
      </c>
      <c r="AZ62" s="25">
        <f>556*12</f>
        <v>6672</v>
      </c>
      <c r="BB62" s="27">
        <f t="shared" si="0"/>
        <v>654</v>
      </c>
      <c r="BC62" s="24">
        <f t="shared" si="7"/>
        <v>238</v>
      </c>
      <c r="BD62" s="25">
        <f t="shared" si="1"/>
        <v>892</v>
      </c>
      <c r="BF62" s="27">
        <f t="shared" si="4"/>
        <v>18</v>
      </c>
      <c r="BG62" s="24">
        <f t="shared" si="4"/>
        <v>256</v>
      </c>
      <c r="BH62" s="24">
        <f t="shared" si="5"/>
        <v>246</v>
      </c>
      <c r="BI62" s="24">
        <f t="shared" si="6"/>
        <v>56</v>
      </c>
      <c r="BJ62" s="24">
        <f t="shared" si="6"/>
        <v>78</v>
      </c>
      <c r="BK62" s="25">
        <f t="shared" si="2"/>
        <v>654</v>
      </c>
      <c r="BM62" s="27" t="str">
        <f t="shared" si="15"/>
        <v/>
      </c>
      <c r="BN62" s="24" t="str">
        <f t="shared" si="16"/>
        <v/>
      </c>
      <c r="BO62" s="24" t="str">
        <f t="shared" si="17"/>
        <v/>
      </c>
      <c r="BP62" s="25" t="str">
        <f t="shared" si="14"/>
        <v/>
      </c>
    </row>
    <row r="63" spans="1:68" x14ac:dyDescent="0.2">
      <c r="A63" s="23" t="s">
        <v>214</v>
      </c>
      <c r="B63" s="24" t="s">
        <v>215</v>
      </c>
      <c r="C63" s="24">
        <v>0</v>
      </c>
      <c r="D63" s="24">
        <v>0</v>
      </c>
      <c r="E63" s="24"/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2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v>1</v>
      </c>
      <c r="R63" s="26">
        <v>32</v>
      </c>
      <c r="S63" s="27" t="s">
        <v>66</v>
      </c>
      <c r="T63" s="24" t="s">
        <v>62</v>
      </c>
      <c r="U63" s="24" t="s">
        <v>216</v>
      </c>
      <c r="V63" s="24">
        <v>1</v>
      </c>
      <c r="W63" s="24">
        <v>0</v>
      </c>
      <c r="X63" s="25"/>
      <c r="Z63" s="28">
        <v>38370</v>
      </c>
      <c r="AA63" s="29">
        <v>38456</v>
      </c>
      <c r="AB63" s="29" t="s">
        <v>69</v>
      </c>
      <c r="AC63" s="29" t="s">
        <v>69</v>
      </c>
      <c r="AD63" s="29">
        <v>38595</v>
      </c>
      <c r="AE63" s="29">
        <v>38624</v>
      </c>
      <c r="AF63" s="29">
        <v>38631</v>
      </c>
      <c r="AG63" s="29"/>
      <c r="AH63" s="33"/>
      <c r="AJ63" s="27">
        <v>0</v>
      </c>
      <c r="AK63" s="32"/>
      <c r="AL63" s="32"/>
      <c r="AM63" s="25"/>
      <c r="AO63" s="27">
        <v>0</v>
      </c>
      <c r="AP63" s="32"/>
      <c r="AQ63" s="32"/>
      <c r="AR63" s="25"/>
      <c r="AT63" s="27">
        <v>0</v>
      </c>
      <c r="AU63" s="32"/>
      <c r="AV63" s="32"/>
      <c r="AW63" s="25"/>
      <c r="AY63" s="27">
        <v>0</v>
      </c>
      <c r="AZ63" s="25">
        <v>0</v>
      </c>
      <c r="BB63" s="27">
        <f t="shared" si="0"/>
        <v>261</v>
      </c>
      <c r="BC63" s="24" t="str">
        <f t="shared" si="7"/>
        <v/>
      </c>
      <c r="BD63" s="25">
        <f t="shared" si="1"/>
        <v>261</v>
      </c>
      <c r="BF63" s="27" t="str">
        <f t="shared" si="4"/>
        <v/>
      </c>
      <c r="BG63" s="24" t="str">
        <f t="shared" si="4"/>
        <v/>
      </c>
      <c r="BH63" s="24" t="str">
        <f t="shared" si="5"/>
        <v/>
      </c>
      <c r="BI63" s="24" t="str">
        <f t="shared" si="6"/>
        <v/>
      </c>
      <c r="BJ63" s="24" t="str">
        <f t="shared" si="6"/>
        <v/>
      </c>
      <c r="BK63" s="25" t="str">
        <f t="shared" si="2"/>
        <v/>
      </c>
      <c r="BM63" s="27">
        <f t="shared" si="15"/>
        <v>86</v>
      </c>
      <c r="BN63" s="24">
        <f t="shared" si="16"/>
        <v>168</v>
      </c>
      <c r="BO63" s="24">
        <f t="shared" si="17"/>
        <v>7</v>
      </c>
      <c r="BP63" s="25">
        <f t="shared" si="14"/>
        <v>261</v>
      </c>
    </row>
    <row r="64" spans="1:68" x14ac:dyDescent="0.2">
      <c r="A64" s="23" t="s">
        <v>217</v>
      </c>
      <c r="B64" s="24" t="s">
        <v>218</v>
      </c>
      <c r="C64" s="24">
        <v>0</v>
      </c>
      <c r="D64" s="24">
        <v>0</v>
      </c>
      <c r="E64" s="24"/>
      <c r="F64" s="24">
        <v>0</v>
      </c>
      <c r="G64" s="24">
        <v>0</v>
      </c>
      <c r="H64" s="24">
        <v>0</v>
      </c>
      <c r="I64" s="24">
        <v>1</v>
      </c>
      <c r="J64" s="24">
        <v>2</v>
      </c>
      <c r="K64" s="24">
        <v>2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>
        <v>1</v>
      </c>
      <c r="R64" s="26">
        <v>40</v>
      </c>
      <c r="S64" s="27" t="s">
        <v>66</v>
      </c>
      <c r="T64" s="24" t="s">
        <v>134</v>
      </c>
      <c r="U64" s="24" t="s">
        <v>219</v>
      </c>
      <c r="V64" s="24">
        <v>0</v>
      </c>
      <c r="W64" s="24">
        <v>1</v>
      </c>
      <c r="X64" s="25" t="s">
        <v>73</v>
      </c>
      <c r="Z64" s="28">
        <v>38440</v>
      </c>
      <c r="AA64" s="29">
        <v>38467</v>
      </c>
      <c r="AB64" s="29">
        <v>38560</v>
      </c>
      <c r="AC64" s="29">
        <v>38561</v>
      </c>
      <c r="AD64" s="29">
        <v>38791</v>
      </c>
      <c r="AE64" s="29">
        <v>38874</v>
      </c>
      <c r="AF64" s="29">
        <v>38889</v>
      </c>
      <c r="AG64" s="29">
        <v>38903</v>
      </c>
      <c r="AH64" s="33">
        <v>38958</v>
      </c>
      <c r="AJ64" s="27">
        <v>0</v>
      </c>
      <c r="AK64" s="32"/>
      <c r="AL64" s="32"/>
      <c r="AM64" s="25"/>
      <c r="AO64" s="27">
        <v>1</v>
      </c>
      <c r="AP64" s="32">
        <v>38839</v>
      </c>
      <c r="AQ64" s="32">
        <v>38874</v>
      </c>
      <c r="AR64" s="44">
        <f>+AQ64-AP64</f>
        <v>35</v>
      </c>
      <c r="AT64" s="27">
        <v>0</v>
      </c>
      <c r="AU64" s="32"/>
      <c r="AV64" s="32"/>
      <c r="AW64" s="25"/>
      <c r="AY64" s="27">
        <v>0</v>
      </c>
      <c r="AZ64" s="25">
        <v>0</v>
      </c>
      <c r="BB64" s="27">
        <f t="shared" si="0"/>
        <v>449</v>
      </c>
      <c r="BC64" s="24">
        <f t="shared" si="7"/>
        <v>55</v>
      </c>
      <c r="BD64" s="25">
        <f t="shared" si="1"/>
        <v>504</v>
      </c>
      <c r="BF64" s="27">
        <f t="shared" si="4"/>
        <v>27</v>
      </c>
      <c r="BG64" s="24">
        <f t="shared" si="4"/>
        <v>93</v>
      </c>
      <c r="BH64" s="24">
        <f t="shared" si="5"/>
        <v>231</v>
      </c>
      <c r="BI64" s="24">
        <f t="shared" si="6"/>
        <v>83</v>
      </c>
      <c r="BJ64" s="24">
        <f t="shared" si="6"/>
        <v>15</v>
      </c>
      <c r="BK64" s="25">
        <f t="shared" si="2"/>
        <v>449</v>
      </c>
      <c r="BM64" s="27" t="str">
        <f t="shared" si="15"/>
        <v/>
      </c>
      <c r="BN64" s="24" t="str">
        <f t="shared" si="16"/>
        <v/>
      </c>
      <c r="BO64" s="24" t="str">
        <f t="shared" si="17"/>
        <v/>
      </c>
      <c r="BP64" s="25" t="str">
        <f t="shared" si="14"/>
        <v/>
      </c>
    </row>
    <row r="65" spans="1:68" x14ac:dyDescent="0.2">
      <c r="A65" s="23" t="s">
        <v>220</v>
      </c>
      <c r="B65" s="24" t="s">
        <v>221</v>
      </c>
      <c r="C65" s="24">
        <v>0</v>
      </c>
      <c r="D65" s="24">
        <v>0</v>
      </c>
      <c r="E65" s="24"/>
      <c r="F65" s="24">
        <v>1</v>
      </c>
      <c r="G65" s="24">
        <v>1</v>
      </c>
      <c r="H65" s="24">
        <v>0</v>
      </c>
      <c r="I65" s="24">
        <v>1</v>
      </c>
      <c r="J65" s="24">
        <v>4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>
        <v>1</v>
      </c>
      <c r="R65" s="26">
        <v>33</v>
      </c>
      <c r="S65" s="27" t="s">
        <v>72</v>
      </c>
      <c r="T65" s="24" t="s">
        <v>194</v>
      </c>
      <c r="U65" s="24" t="s">
        <v>137</v>
      </c>
      <c r="V65" s="24">
        <v>0</v>
      </c>
      <c r="W65" s="24">
        <v>1</v>
      </c>
      <c r="X65" s="25" t="s">
        <v>73</v>
      </c>
      <c r="Z65" s="28">
        <v>38447</v>
      </c>
      <c r="AA65" s="29">
        <v>38475</v>
      </c>
      <c r="AB65" s="29">
        <v>38512</v>
      </c>
      <c r="AC65" s="29">
        <v>38518</v>
      </c>
      <c r="AD65" s="29">
        <v>38596</v>
      </c>
      <c r="AE65" s="29">
        <v>38638</v>
      </c>
      <c r="AF65" s="29">
        <v>38664</v>
      </c>
      <c r="AG65" s="29">
        <v>38677</v>
      </c>
      <c r="AH65" s="33">
        <v>38855</v>
      </c>
      <c r="AJ65" s="27">
        <v>0</v>
      </c>
      <c r="AK65" s="32"/>
      <c r="AL65" s="32"/>
      <c r="AM65" s="25"/>
      <c r="AO65" s="27">
        <v>1</v>
      </c>
      <c r="AP65" s="32">
        <v>38602</v>
      </c>
      <c r="AQ65" s="32">
        <v>38638</v>
      </c>
      <c r="AR65" s="44">
        <f>+AQ65-AP65</f>
        <v>36</v>
      </c>
      <c r="AT65" s="27">
        <v>0</v>
      </c>
      <c r="AU65" s="32"/>
      <c r="AV65" s="32"/>
      <c r="AW65" s="25"/>
      <c r="AY65" s="27">
        <v>2880</v>
      </c>
      <c r="AZ65" s="25">
        <v>2880</v>
      </c>
      <c r="BB65" s="27">
        <f t="shared" si="0"/>
        <v>217</v>
      </c>
      <c r="BC65" s="24">
        <f t="shared" si="7"/>
        <v>178</v>
      </c>
      <c r="BD65" s="25">
        <f t="shared" si="1"/>
        <v>395</v>
      </c>
      <c r="BF65" s="27">
        <f t="shared" si="4"/>
        <v>28</v>
      </c>
      <c r="BG65" s="24">
        <f t="shared" si="4"/>
        <v>37</v>
      </c>
      <c r="BH65" s="24">
        <f t="shared" si="5"/>
        <v>84</v>
      </c>
      <c r="BI65" s="24">
        <f t="shared" si="6"/>
        <v>42</v>
      </c>
      <c r="BJ65" s="24">
        <f t="shared" si="6"/>
        <v>26</v>
      </c>
      <c r="BK65" s="25">
        <f t="shared" si="2"/>
        <v>217</v>
      </c>
      <c r="BM65" s="27" t="str">
        <f t="shared" si="15"/>
        <v/>
      </c>
      <c r="BN65" s="24" t="str">
        <f t="shared" si="16"/>
        <v/>
      </c>
      <c r="BO65" s="24" t="str">
        <f t="shared" si="17"/>
        <v/>
      </c>
      <c r="BP65" s="25" t="str">
        <f t="shared" si="14"/>
        <v/>
      </c>
    </row>
    <row r="66" spans="1:68" x14ac:dyDescent="0.2">
      <c r="A66" s="23" t="s">
        <v>222</v>
      </c>
      <c r="B66" s="24" t="s">
        <v>223</v>
      </c>
      <c r="C66" s="24">
        <v>0</v>
      </c>
      <c r="D66" s="24">
        <v>0</v>
      </c>
      <c r="E66" s="24"/>
      <c r="F66" s="24">
        <v>0</v>
      </c>
      <c r="G66" s="24">
        <v>0</v>
      </c>
      <c r="H66" s="24">
        <v>1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5">
        <v>1</v>
      </c>
      <c r="R66" s="26">
        <v>48</v>
      </c>
      <c r="S66" s="27" t="s">
        <v>66</v>
      </c>
      <c r="T66" s="24" t="s">
        <v>62</v>
      </c>
      <c r="U66" s="24" t="s">
        <v>99</v>
      </c>
      <c r="V66" s="24">
        <v>0</v>
      </c>
      <c r="W66" s="24">
        <v>0</v>
      </c>
      <c r="X66" s="25"/>
      <c r="Z66" s="28">
        <v>38482</v>
      </c>
      <c r="AA66" s="29">
        <v>38596</v>
      </c>
      <c r="AB66" s="29" t="s">
        <v>69</v>
      </c>
      <c r="AC66" s="29" t="s">
        <v>69</v>
      </c>
      <c r="AD66" s="29">
        <v>38903</v>
      </c>
      <c r="AE66" s="29">
        <v>39000</v>
      </c>
      <c r="AF66" s="29">
        <v>39086</v>
      </c>
      <c r="AG66" s="29"/>
      <c r="AH66" s="33"/>
      <c r="AJ66" s="27">
        <v>0</v>
      </c>
      <c r="AK66" s="32"/>
      <c r="AL66" s="32"/>
      <c r="AM66" s="25"/>
      <c r="AO66" s="27">
        <v>1</v>
      </c>
      <c r="AP66" s="32">
        <v>38966</v>
      </c>
      <c r="AQ66" s="32">
        <v>39000</v>
      </c>
      <c r="AR66" s="44">
        <f>+AQ66-AP66</f>
        <v>34</v>
      </c>
      <c r="AT66" s="27">
        <v>1</v>
      </c>
      <c r="AU66" s="32">
        <v>39000</v>
      </c>
      <c r="AV66" s="32">
        <v>39085</v>
      </c>
      <c r="AW66" s="44">
        <f>+AV66-AU66</f>
        <v>85</v>
      </c>
      <c r="AY66" s="27">
        <v>0</v>
      </c>
      <c r="AZ66" s="25">
        <v>0</v>
      </c>
      <c r="BB66" s="27">
        <f t="shared" si="0"/>
        <v>604</v>
      </c>
      <c r="BC66" s="24" t="str">
        <f t="shared" si="7"/>
        <v/>
      </c>
      <c r="BD66" s="25">
        <f t="shared" si="1"/>
        <v>604</v>
      </c>
      <c r="BF66" s="27" t="str">
        <f t="shared" si="4"/>
        <v/>
      </c>
      <c r="BG66" s="24" t="str">
        <f t="shared" si="4"/>
        <v/>
      </c>
      <c r="BH66" s="24" t="str">
        <f t="shared" si="5"/>
        <v/>
      </c>
      <c r="BI66" s="24" t="str">
        <f t="shared" si="6"/>
        <v/>
      </c>
      <c r="BJ66" s="24" t="str">
        <f t="shared" si="6"/>
        <v/>
      </c>
      <c r="BK66" s="25" t="str">
        <f t="shared" si="2"/>
        <v/>
      </c>
      <c r="BM66" s="27">
        <f t="shared" si="15"/>
        <v>114</v>
      </c>
      <c r="BN66" s="24">
        <f t="shared" si="16"/>
        <v>404</v>
      </c>
      <c r="BO66" s="24">
        <f t="shared" si="17"/>
        <v>86</v>
      </c>
      <c r="BP66" s="25">
        <f t="shared" si="14"/>
        <v>604</v>
      </c>
    </row>
    <row r="67" spans="1:68" x14ac:dyDescent="0.2">
      <c r="A67" s="23" t="s">
        <v>224</v>
      </c>
      <c r="B67" s="24" t="s">
        <v>225</v>
      </c>
      <c r="C67" s="24">
        <v>0</v>
      </c>
      <c r="D67" s="24">
        <v>0</v>
      </c>
      <c r="E67" s="24"/>
      <c r="F67" s="24">
        <v>1</v>
      </c>
      <c r="G67" s="24">
        <v>1</v>
      </c>
      <c r="H67" s="24">
        <v>0</v>
      </c>
      <c r="I67" s="24">
        <v>1</v>
      </c>
      <c r="J67" s="24">
        <v>18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5">
        <v>1</v>
      </c>
      <c r="R67" s="26">
        <v>56</v>
      </c>
      <c r="S67" s="27" t="s">
        <v>66</v>
      </c>
      <c r="T67" s="24" t="s">
        <v>62</v>
      </c>
      <c r="U67" s="24" t="s">
        <v>90</v>
      </c>
      <c r="V67" s="24">
        <v>0</v>
      </c>
      <c r="W67" s="24">
        <v>1</v>
      </c>
      <c r="X67" s="25" t="s">
        <v>73</v>
      </c>
      <c r="Z67" s="28">
        <v>38490</v>
      </c>
      <c r="AA67" s="29">
        <v>38497</v>
      </c>
      <c r="AB67" s="29">
        <v>38637</v>
      </c>
      <c r="AC67" s="29">
        <v>38643</v>
      </c>
      <c r="AD67" s="29">
        <v>39063</v>
      </c>
      <c r="AE67" s="29">
        <v>39205</v>
      </c>
      <c r="AF67" s="29">
        <v>39260</v>
      </c>
      <c r="AG67" s="29">
        <v>39274</v>
      </c>
      <c r="AH67" s="33">
        <v>39407</v>
      </c>
      <c r="AJ67" s="27">
        <v>0</v>
      </c>
      <c r="AK67" s="32"/>
      <c r="AL67" s="32"/>
      <c r="AM67" s="25"/>
      <c r="AO67" s="27">
        <v>0</v>
      </c>
      <c r="AP67" s="32"/>
      <c r="AQ67" s="32"/>
      <c r="AR67" s="25"/>
      <c r="AT67" s="27">
        <v>1</v>
      </c>
      <c r="AU67" s="32">
        <v>39205</v>
      </c>
      <c r="AV67" s="32">
        <v>39217</v>
      </c>
      <c r="AW67" s="44">
        <f>+AV67-AU67</f>
        <v>12</v>
      </c>
      <c r="AY67" s="27">
        <v>0</v>
      </c>
      <c r="AZ67" s="25">
        <v>0</v>
      </c>
      <c r="BB67" s="27">
        <f t="shared" ref="BB67:BB130" si="18">+IF(AF67="","",AF67-Z67)</f>
        <v>770</v>
      </c>
      <c r="BC67" s="24">
        <f t="shared" si="7"/>
        <v>133</v>
      </c>
      <c r="BD67" s="25">
        <f t="shared" ref="BD67:BD130" si="19">IF(BB67="","",IF(BC67="",BB67,BB67+BC67))</f>
        <v>903</v>
      </c>
      <c r="BF67" s="27">
        <f t="shared" si="4"/>
        <v>7</v>
      </c>
      <c r="BG67" s="24">
        <f t="shared" si="4"/>
        <v>140</v>
      </c>
      <c r="BH67" s="24">
        <f t="shared" si="5"/>
        <v>426</v>
      </c>
      <c r="BI67" s="24">
        <f t="shared" si="6"/>
        <v>142</v>
      </c>
      <c r="BJ67" s="24">
        <f t="shared" si="6"/>
        <v>55</v>
      </c>
      <c r="BK67" s="25">
        <f t="shared" ref="BK67:BK130" si="20">+IF(AND($I67=1,$Q67=1),AF67-Z67,"")</f>
        <v>770</v>
      </c>
      <c r="BM67" s="27" t="str">
        <f t="shared" si="15"/>
        <v/>
      </c>
      <c r="BN67" s="24" t="str">
        <f t="shared" si="16"/>
        <v/>
      </c>
      <c r="BO67" s="24" t="str">
        <f t="shared" si="17"/>
        <v/>
      </c>
      <c r="BP67" s="25" t="str">
        <f t="shared" si="14"/>
        <v/>
      </c>
    </row>
    <row r="68" spans="1:68" x14ac:dyDescent="0.2">
      <c r="A68" s="23" t="s">
        <v>226</v>
      </c>
      <c r="B68" s="45" t="s">
        <v>227</v>
      </c>
      <c r="C68" s="45">
        <v>0</v>
      </c>
      <c r="D68" s="45">
        <v>0</v>
      </c>
      <c r="E68" s="45"/>
      <c r="F68" s="45">
        <v>0</v>
      </c>
      <c r="G68" s="45">
        <v>0</v>
      </c>
      <c r="H68" s="45">
        <v>1</v>
      </c>
      <c r="I68" s="45">
        <v>1</v>
      </c>
      <c r="J68" s="45">
        <v>9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6">
        <v>1</v>
      </c>
      <c r="R68" s="47">
        <v>51</v>
      </c>
      <c r="S68" s="48" t="s">
        <v>66</v>
      </c>
      <c r="T68" s="45" t="s">
        <v>62</v>
      </c>
      <c r="U68" s="45" t="s">
        <v>137</v>
      </c>
      <c r="V68" s="45">
        <v>0</v>
      </c>
      <c r="W68" s="45">
        <v>1</v>
      </c>
      <c r="X68" s="46" t="s">
        <v>73</v>
      </c>
      <c r="Z68" s="49">
        <v>38490</v>
      </c>
      <c r="AA68" s="50">
        <v>38719</v>
      </c>
      <c r="AB68" s="50">
        <v>38819</v>
      </c>
      <c r="AC68" s="50">
        <v>38820</v>
      </c>
      <c r="AD68" s="50">
        <v>39098</v>
      </c>
      <c r="AE68" s="50">
        <v>39170</v>
      </c>
      <c r="AF68" s="50">
        <v>39195</v>
      </c>
      <c r="AG68" s="50">
        <v>39210</v>
      </c>
      <c r="AH68" s="51">
        <v>39379</v>
      </c>
      <c r="AJ68" s="48">
        <v>0</v>
      </c>
      <c r="AK68" s="52"/>
      <c r="AL68" s="52"/>
      <c r="AM68" s="46"/>
      <c r="AO68" s="48">
        <v>0</v>
      </c>
      <c r="AP68" s="52"/>
      <c r="AQ68" s="52"/>
      <c r="AR68" s="46"/>
      <c r="AT68" s="48">
        <v>0</v>
      </c>
      <c r="AU68" s="52"/>
      <c r="AV68" s="52"/>
      <c r="AW68" s="46"/>
      <c r="AY68" s="48">
        <v>0</v>
      </c>
      <c r="AZ68" s="46">
        <v>0</v>
      </c>
      <c r="BB68" s="48">
        <f t="shared" si="18"/>
        <v>705</v>
      </c>
      <c r="BC68" s="45">
        <f t="shared" si="7"/>
        <v>169</v>
      </c>
      <c r="BD68" s="46">
        <f t="shared" si="19"/>
        <v>874</v>
      </c>
      <c r="BF68" s="48">
        <f t="shared" ref="BF68:BG131" si="21">+IF(AND($I68=1,$Q68=1),AA68-Z68,"")</f>
        <v>229</v>
      </c>
      <c r="BG68" s="45">
        <f t="shared" si="21"/>
        <v>100</v>
      </c>
      <c r="BH68" s="45">
        <f t="shared" si="5"/>
        <v>279</v>
      </c>
      <c r="BI68" s="45">
        <f t="shared" si="6"/>
        <v>72</v>
      </c>
      <c r="BJ68" s="45">
        <f t="shared" si="6"/>
        <v>25</v>
      </c>
      <c r="BK68" s="46">
        <f t="shared" si="20"/>
        <v>705</v>
      </c>
      <c r="BM68" s="48" t="str">
        <f t="shared" si="15"/>
        <v/>
      </c>
      <c r="BN68" s="45" t="str">
        <f t="shared" si="16"/>
        <v/>
      </c>
      <c r="BO68" s="45" t="str">
        <f t="shared" si="17"/>
        <v/>
      </c>
      <c r="BP68" s="46" t="str">
        <f t="shared" si="14"/>
        <v/>
      </c>
    </row>
    <row r="69" spans="1:68" x14ac:dyDescent="0.2">
      <c r="A69" s="23" t="s">
        <v>228</v>
      </c>
      <c r="B69" s="24" t="s">
        <v>229</v>
      </c>
      <c r="C69" s="24">
        <v>0</v>
      </c>
      <c r="D69" s="24">
        <v>0</v>
      </c>
      <c r="E69" s="24"/>
      <c r="F69" s="24">
        <v>0</v>
      </c>
      <c r="G69" s="24">
        <v>0</v>
      </c>
      <c r="H69" s="24">
        <v>1</v>
      </c>
      <c r="I69" s="24">
        <v>0</v>
      </c>
      <c r="J69" s="24">
        <v>0</v>
      </c>
      <c r="K69" s="24">
        <v>5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5">
        <v>1</v>
      </c>
      <c r="R69" s="26">
        <v>36</v>
      </c>
      <c r="S69" s="27" t="s">
        <v>66</v>
      </c>
      <c r="T69" s="24" t="s">
        <v>62</v>
      </c>
      <c r="U69" s="24" t="s">
        <v>110</v>
      </c>
      <c r="V69" s="24">
        <v>0</v>
      </c>
      <c r="W69" s="24">
        <v>0</v>
      </c>
      <c r="X69" s="25"/>
      <c r="Z69" s="28">
        <v>38490</v>
      </c>
      <c r="AA69" s="29">
        <v>38498</v>
      </c>
      <c r="AB69" s="29" t="s">
        <v>69</v>
      </c>
      <c r="AC69" s="29" t="s">
        <v>69</v>
      </c>
      <c r="AD69" s="29">
        <v>38727</v>
      </c>
      <c r="AE69" s="29">
        <v>38734</v>
      </c>
      <c r="AF69" s="29">
        <v>38748</v>
      </c>
      <c r="AG69" s="29"/>
      <c r="AH69" s="33"/>
      <c r="AJ69" s="27">
        <v>0</v>
      </c>
      <c r="AK69" s="32"/>
      <c r="AL69" s="32"/>
      <c r="AM69" s="25"/>
      <c r="AO69" s="27">
        <v>0</v>
      </c>
      <c r="AP69" s="32"/>
      <c r="AQ69" s="32"/>
      <c r="AR69" s="25"/>
      <c r="AT69" s="27">
        <v>0</v>
      </c>
      <c r="AU69" s="32"/>
      <c r="AV69" s="32"/>
      <c r="AW69" s="25"/>
      <c r="AY69" s="27">
        <v>0</v>
      </c>
      <c r="AZ69" s="25">
        <v>0</v>
      </c>
      <c r="BB69" s="27">
        <f t="shared" si="18"/>
        <v>258</v>
      </c>
      <c r="BC69" s="24" t="str">
        <f t="shared" si="7"/>
        <v/>
      </c>
      <c r="BD69" s="25">
        <f t="shared" si="19"/>
        <v>258</v>
      </c>
      <c r="BF69" s="27" t="str">
        <f t="shared" si="21"/>
        <v/>
      </c>
      <c r="BG69" s="24" t="str">
        <f t="shared" si="21"/>
        <v/>
      </c>
      <c r="BH69" s="24" t="str">
        <f t="shared" ref="BH69:BH132" si="22">+IF(AND($I69=1,$Q69=1),AD69-AB69,"")</f>
        <v/>
      </c>
      <c r="BI69" s="24" t="str">
        <f t="shared" ref="BI69:BJ132" si="23">+IF(AND($I69=1,$Q69=1),AE69-AD69,"")</f>
        <v/>
      </c>
      <c r="BJ69" s="24" t="str">
        <f t="shared" si="23"/>
        <v/>
      </c>
      <c r="BK69" s="25" t="str">
        <f t="shared" si="20"/>
        <v/>
      </c>
      <c r="BM69" s="27">
        <f t="shared" si="15"/>
        <v>8</v>
      </c>
      <c r="BN69" s="24">
        <f t="shared" si="16"/>
        <v>236</v>
      </c>
      <c r="BO69" s="24">
        <f t="shared" si="17"/>
        <v>14</v>
      </c>
      <c r="BP69" s="25">
        <f t="shared" si="14"/>
        <v>258</v>
      </c>
    </row>
    <row r="70" spans="1:68" x14ac:dyDescent="0.2">
      <c r="A70" s="35" t="s">
        <v>230</v>
      </c>
      <c r="B70" s="36" t="s">
        <v>231</v>
      </c>
      <c r="C70" s="36">
        <v>0</v>
      </c>
      <c r="D70" s="36">
        <v>1</v>
      </c>
      <c r="E70" s="36" t="s">
        <v>178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7"/>
      <c r="R70" s="38"/>
      <c r="S70" s="39"/>
      <c r="T70" s="36"/>
      <c r="U70" s="36"/>
      <c r="V70" s="36"/>
      <c r="W70" s="36"/>
      <c r="X70" s="37"/>
      <c r="Z70" s="40">
        <v>38505</v>
      </c>
      <c r="AA70" s="41"/>
      <c r="AB70" s="41"/>
      <c r="AC70" s="41"/>
      <c r="AD70" s="41"/>
      <c r="AE70" s="41"/>
      <c r="AF70" s="41"/>
      <c r="AG70" s="41"/>
      <c r="AH70" s="42"/>
      <c r="AJ70" s="39"/>
      <c r="AK70" s="43"/>
      <c r="AL70" s="43"/>
      <c r="AM70" s="37"/>
      <c r="AO70" s="39"/>
      <c r="AP70" s="43"/>
      <c r="AQ70" s="43"/>
      <c r="AR70" s="37"/>
      <c r="AT70" s="39"/>
      <c r="AU70" s="43"/>
      <c r="AV70" s="43"/>
      <c r="AW70" s="37"/>
      <c r="AY70" s="39"/>
      <c r="AZ70" s="37"/>
      <c r="BB70" s="39" t="str">
        <f t="shared" si="18"/>
        <v/>
      </c>
      <c r="BC70" s="36" t="str">
        <f t="shared" ref="BC70:BC133" si="24">+IF(AG70="","",AH70-AG70)</f>
        <v/>
      </c>
      <c r="BD70" s="37" t="str">
        <f t="shared" si="19"/>
        <v/>
      </c>
      <c r="BF70" s="39" t="str">
        <f t="shared" si="21"/>
        <v/>
      </c>
      <c r="BG70" s="36" t="str">
        <f t="shared" si="21"/>
        <v/>
      </c>
      <c r="BH70" s="36" t="str">
        <f t="shared" si="22"/>
        <v/>
      </c>
      <c r="BI70" s="36" t="str">
        <f t="shared" si="23"/>
        <v/>
      </c>
      <c r="BJ70" s="36" t="str">
        <f t="shared" si="23"/>
        <v/>
      </c>
      <c r="BK70" s="37" t="str">
        <f t="shared" si="20"/>
        <v/>
      </c>
      <c r="BM70" s="39" t="str">
        <f t="shared" si="15"/>
        <v/>
      </c>
      <c r="BN70" s="36" t="str">
        <f t="shared" si="16"/>
        <v/>
      </c>
      <c r="BO70" s="36" t="str">
        <f t="shared" si="17"/>
        <v/>
      </c>
      <c r="BP70" s="37" t="str">
        <f t="shared" si="14"/>
        <v/>
      </c>
    </row>
    <row r="71" spans="1:68" x14ac:dyDescent="0.2">
      <c r="A71" s="35" t="s">
        <v>232</v>
      </c>
      <c r="B71" s="36" t="s">
        <v>233</v>
      </c>
      <c r="C71" s="36">
        <v>0</v>
      </c>
      <c r="D71" s="36">
        <v>1</v>
      </c>
      <c r="E71" s="36" t="s">
        <v>97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  <c r="R71" s="38"/>
      <c r="S71" s="39"/>
      <c r="T71" s="36"/>
      <c r="U71" s="36"/>
      <c r="V71" s="36"/>
      <c r="W71" s="36"/>
      <c r="X71" s="37"/>
      <c r="Z71" s="40">
        <v>38511</v>
      </c>
      <c r="AA71" s="41"/>
      <c r="AB71" s="41"/>
      <c r="AC71" s="41"/>
      <c r="AD71" s="41"/>
      <c r="AE71" s="41"/>
      <c r="AF71" s="41"/>
      <c r="AG71" s="41"/>
      <c r="AH71" s="42"/>
      <c r="AJ71" s="39"/>
      <c r="AK71" s="43"/>
      <c r="AL71" s="43"/>
      <c r="AM71" s="37"/>
      <c r="AO71" s="39"/>
      <c r="AP71" s="43"/>
      <c r="AQ71" s="43"/>
      <c r="AR71" s="37"/>
      <c r="AT71" s="39"/>
      <c r="AU71" s="43"/>
      <c r="AV71" s="43"/>
      <c r="AW71" s="37"/>
      <c r="AY71" s="39"/>
      <c r="AZ71" s="37"/>
      <c r="BB71" s="39" t="str">
        <f t="shared" si="18"/>
        <v/>
      </c>
      <c r="BC71" s="36" t="str">
        <f t="shared" si="24"/>
        <v/>
      </c>
      <c r="BD71" s="37" t="str">
        <f t="shared" si="19"/>
        <v/>
      </c>
      <c r="BF71" s="39" t="str">
        <f t="shared" si="21"/>
        <v/>
      </c>
      <c r="BG71" s="36" t="str">
        <f t="shared" si="21"/>
        <v/>
      </c>
      <c r="BH71" s="36" t="str">
        <f t="shared" si="22"/>
        <v/>
      </c>
      <c r="BI71" s="36" t="str">
        <f t="shared" si="23"/>
        <v/>
      </c>
      <c r="BJ71" s="36" t="str">
        <f t="shared" si="23"/>
        <v/>
      </c>
      <c r="BK71" s="37" t="str">
        <f t="shared" si="20"/>
        <v/>
      </c>
      <c r="BM71" s="39" t="str">
        <f t="shared" si="15"/>
        <v/>
      </c>
      <c r="BN71" s="36" t="str">
        <f t="shared" si="16"/>
        <v/>
      </c>
      <c r="BO71" s="36" t="str">
        <f t="shared" si="17"/>
        <v/>
      </c>
      <c r="BP71" s="37" t="str">
        <f t="shared" si="14"/>
        <v/>
      </c>
    </row>
    <row r="72" spans="1:68" x14ac:dyDescent="0.2">
      <c r="A72" s="23" t="s">
        <v>234</v>
      </c>
      <c r="B72" s="24" t="s">
        <v>235</v>
      </c>
      <c r="C72" s="24">
        <v>0</v>
      </c>
      <c r="D72" s="24">
        <v>0</v>
      </c>
      <c r="E72" s="24"/>
      <c r="F72" s="24">
        <v>0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5">
        <v>1</v>
      </c>
      <c r="R72" s="26">
        <v>44</v>
      </c>
      <c r="S72" s="27" t="s">
        <v>72</v>
      </c>
      <c r="T72" s="24" t="s">
        <v>124</v>
      </c>
      <c r="U72" s="24" t="s">
        <v>76</v>
      </c>
      <c r="V72" s="24">
        <v>0</v>
      </c>
      <c r="W72" s="24">
        <v>0</v>
      </c>
      <c r="X72" s="25"/>
      <c r="Z72" s="28">
        <v>38524</v>
      </c>
      <c r="AA72" s="29">
        <v>38525</v>
      </c>
      <c r="AB72" s="29" t="s">
        <v>69</v>
      </c>
      <c r="AC72" s="29" t="s">
        <v>69</v>
      </c>
      <c r="AD72" s="29">
        <v>38797</v>
      </c>
      <c r="AE72" s="29">
        <v>38883</v>
      </c>
      <c r="AF72" s="29">
        <v>38986</v>
      </c>
      <c r="AG72" s="29"/>
      <c r="AH72" s="33"/>
      <c r="AJ72" s="27">
        <v>0</v>
      </c>
      <c r="AK72" s="32"/>
      <c r="AL72" s="32"/>
      <c r="AM72" s="25"/>
      <c r="AO72" s="27">
        <v>1</v>
      </c>
      <c r="AP72" s="32">
        <v>38804</v>
      </c>
      <c r="AQ72" s="32">
        <v>38883</v>
      </c>
      <c r="AR72" s="44">
        <f>+AQ72-AP72</f>
        <v>79</v>
      </c>
      <c r="AT72" s="27">
        <v>1</v>
      </c>
      <c r="AU72" s="32">
        <v>38890</v>
      </c>
      <c r="AV72" s="32">
        <v>38916</v>
      </c>
      <c r="AW72" s="44">
        <f>+AV72-AU72</f>
        <v>26</v>
      </c>
      <c r="AY72" s="27">
        <v>0</v>
      </c>
      <c r="AZ72" s="25">
        <v>0</v>
      </c>
      <c r="BB72" s="27">
        <f t="shared" si="18"/>
        <v>462</v>
      </c>
      <c r="BC72" s="24" t="str">
        <f t="shared" si="24"/>
        <v/>
      </c>
      <c r="BD72" s="25">
        <f t="shared" si="19"/>
        <v>462</v>
      </c>
      <c r="BF72" s="27" t="str">
        <f t="shared" si="21"/>
        <v/>
      </c>
      <c r="BG72" s="24" t="str">
        <f t="shared" si="21"/>
        <v/>
      </c>
      <c r="BH72" s="24" t="str">
        <f t="shared" si="22"/>
        <v/>
      </c>
      <c r="BI72" s="24" t="str">
        <f t="shared" si="23"/>
        <v/>
      </c>
      <c r="BJ72" s="24" t="str">
        <f t="shared" si="23"/>
        <v/>
      </c>
      <c r="BK72" s="25" t="str">
        <f t="shared" si="20"/>
        <v/>
      </c>
      <c r="BM72" s="27">
        <f t="shared" si="15"/>
        <v>1</v>
      </c>
      <c r="BN72" s="24">
        <f t="shared" si="16"/>
        <v>358</v>
      </c>
      <c r="BO72" s="24">
        <f t="shared" si="17"/>
        <v>103</v>
      </c>
      <c r="BP72" s="25">
        <f t="shared" si="14"/>
        <v>462</v>
      </c>
    </row>
    <row r="73" spans="1:68" x14ac:dyDescent="0.2">
      <c r="A73" s="23" t="s">
        <v>236</v>
      </c>
      <c r="B73" s="24" t="s">
        <v>237</v>
      </c>
      <c r="C73" s="24">
        <v>0</v>
      </c>
      <c r="D73" s="24">
        <v>0</v>
      </c>
      <c r="E73" s="24"/>
      <c r="F73" s="24">
        <v>0</v>
      </c>
      <c r="G73" s="24">
        <v>0</v>
      </c>
      <c r="H73" s="24">
        <v>1</v>
      </c>
      <c r="I73" s="24">
        <v>0</v>
      </c>
      <c r="J73" s="24"/>
      <c r="K73" s="24"/>
      <c r="L73" s="24">
        <v>0</v>
      </c>
      <c r="M73" s="24">
        <v>0</v>
      </c>
      <c r="N73" s="24">
        <v>0</v>
      </c>
      <c r="O73" s="24">
        <v>1</v>
      </c>
      <c r="P73" s="24">
        <v>0</v>
      </c>
      <c r="Q73" s="25">
        <v>0</v>
      </c>
      <c r="R73" s="26"/>
      <c r="S73" s="27"/>
      <c r="T73" s="24" t="s">
        <v>69</v>
      </c>
      <c r="U73" s="24" t="s">
        <v>99</v>
      </c>
      <c r="V73" s="24"/>
      <c r="W73" s="24"/>
      <c r="X73" s="25"/>
      <c r="Z73" s="28">
        <v>38533</v>
      </c>
      <c r="AA73" s="29" t="s">
        <v>69</v>
      </c>
      <c r="AB73" s="29" t="s">
        <v>69</v>
      </c>
      <c r="AC73" s="29" t="s">
        <v>69</v>
      </c>
      <c r="AD73" s="29" t="s">
        <v>69</v>
      </c>
      <c r="AE73" s="29" t="s">
        <v>69</v>
      </c>
      <c r="AF73" s="29">
        <v>38839</v>
      </c>
      <c r="AG73" s="29"/>
      <c r="AH73" s="33"/>
      <c r="AJ73" s="27">
        <v>0</v>
      </c>
      <c r="AK73" s="32"/>
      <c r="AL73" s="32"/>
      <c r="AM73" s="25"/>
      <c r="AO73" s="27">
        <v>0</v>
      </c>
      <c r="AP73" s="32"/>
      <c r="AQ73" s="32"/>
      <c r="AR73" s="25"/>
      <c r="AT73" s="27">
        <v>0</v>
      </c>
      <c r="AU73" s="32"/>
      <c r="AV73" s="32"/>
      <c r="AW73" s="25"/>
      <c r="AY73" s="27"/>
      <c r="AZ73" s="25"/>
      <c r="BB73" s="27">
        <f t="shared" si="18"/>
        <v>306</v>
      </c>
      <c r="BC73" s="24" t="str">
        <f t="shared" si="24"/>
        <v/>
      </c>
      <c r="BD73" s="25">
        <f t="shared" si="19"/>
        <v>306</v>
      </c>
      <c r="BF73" s="27" t="str">
        <f t="shared" si="21"/>
        <v/>
      </c>
      <c r="BG73" s="24" t="str">
        <f t="shared" si="21"/>
        <v/>
      </c>
      <c r="BH73" s="24" t="str">
        <f t="shared" si="22"/>
        <v/>
      </c>
      <c r="BI73" s="24" t="str">
        <f t="shared" si="23"/>
        <v/>
      </c>
      <c r="BJ73" s="24" t="str">
        <f t="shared" si="23"/>
        <v/>
      </c>
      <c r="BK73" s="25" t="str">
        <f t="shared" si="20"/>
        <v/>
      </c>
      <c r="BM73" s="27" t="str">
        <f t="shared" si="15"/>
        <v/>
      </c>
      <c r="BN73" s="24" t="str">
        <f t="shared" si="16"/>
        <v/>
      </c>
      <c r="BO73" s="24" t="str">
        <f t="shared" si="17"/>
        <v/>
      </c>
      <c r="BP73" s="25" t="str">
        <f t="shared" si="14"/>
        <v/>
      </c>
    </row>
    <row r="74" spans="1:68" x14ac:dyDescent="0.2">
      <c r="A74" s="23" t="s">
        <v>238</v>
      </c>
      <c r="B74" s="24" t="s">
        <v>239</v>
      </c>
      <c r="C74" s="24">
        <v>0</v>
      </c>
      <c r="D74" s="24">
        <v>0</v>
      </c>
      <c r="E74" s="24"/>
      <c r="F74" s="24">
        <v>0</v>
      </c>
      <c r="G74" s="24">
        <v>0</v>
      </c>
      <c r="H74" s="24">
        <v>0</v>
      </c>
      <c r="I74" s="24">
        <v>1</v>
      </c>
      <c r="J74" s="24">
        <v>4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>
        <v>1</v>
      </c>
      <c r="R74" s="26">
        <v>35</v>
      </c>
      <c r="S74" s="27" t="s">
        <v>72</v>
      </c>
      <c r="T74" s="24" t="s">
        <v>208</v>
      </c>
      <c r="U74" s="24" t="s">
        <v>240</v>
      </c>
      <c r="V74" s="24">
        <v>0</v>
      </c>
      <c r="W74" s="24">
        <v>0</v>
      </c>
      <c r="X74" s="25"/>
      <c r="Z74" s="28">
        <v>38537</v>
      </c>
      <c r="AA74" s="29">
        <v>38547</v>
      </c>
      <c r="AB74" s="29">
        <v>38582</v>
      </c>
      <c r="AC74" s="29">
        <v>38583</v>
      </c>
      <c r="AD74" s="29">
        <v>38664</v>
      </c>
      <c r="AE74" s="29">
        <v>38686</v>
      </c>
      <c r="AF74" s="29">
        <v>38713</v>
      </c>
      <c r="AG74" s="29"/>
      <c r="AH74" s="33"/>
      <c r="AJ74" s="27">
        <v>0</v>
      </c>
      <c r="AK74" s="32"/>
      <c r="AL74" s="32"/>
      <c r="AM74" s="25"/>
      <c r="AO74" s="27">
        <v>0</v>
      </c>
      <c r="AP74" s="32"/>
      <c r="AQ74" s="32"/>
      <c r="AR74" s="25"/>
      <c r="AT74" s="27">
        <v>0</v>
      </c>
      <c r="AU74" s="32"/>
      <c r="AV74" s="32"/>
      <c r="AW74" s="25"/>
      <c r="AY74" s="27">
        <v>24</v>
      </c>
      <c r="AZ74" s="25">
        <v>24</v>
      </c>
      <c r="BB74" s="27">
        <f t="shared" si="18"/>
        <v>176</v>
      </c>
      <c r="BC74" s="24" t="str">
        <f t="shared" si="24"/>
        <v/>
      </c>
      <c r="BD74" s="25">
        <f t="shared" si="19"/>
        <v>176</v>
      </c>
      <c r="BF74" s="27">
        <f t="shared" si="21"/>
        <v>10</v>
      </c>
      <c r="BG74" s="24">
        <f t="shared" si="21"/>
        <v>35</v>
      </c>
      <c r="BH74" s="24">
        <f t="shared" si="22"/>
        <v>82</v>
      </c>
      <c r="BI74" s="24">
        <f t="shared" si="23"/>
        <v>22</v>
      </c>
      <c r="BJ74" s="24">
        <f t="shared" si="23"/>
        <v>27</v>
      </c>
      <c r="BK74" s="25">
        <f t="shared" si="20"/>
        <v>176</v>
      </c>
      <c r="BM74" s="27" t="str">
        <f t="shared" si="15"/>
        <v/>
      </c>
      <c r="BN74" s="24" t="str">
        <f t="shared" si="16"/>
        <v/>
      </c>
      <c r="BO74" s="24" t="str">
        <f t="shared" si="17"/>
        <v/>
      </c>
      <c r="BP74" s="25" t="str">
        <f t="shared" si="14"/>
        <v/>
      </c>
    </row>
    <row r="75" spans="1:68" x14ac:dyDescent="0.2">
      <c r="A75" s="23" t="s">
        <v>241</v>
      </c>
      <c r="B75" s="24" t="s">
        <v>242</v>
      </c>
      <c r="C75" s="24">
        <v>0</v>
      </c>
      <c r="D75" s="24">
        <v>0</v>
      </c>
      <c r="E75" s="24"/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5">
        <v>1</v>
      </c>
      <c r="R75" s="26">
        <v>34</v>
      </c>
      <c r="S75" s="27" t="s">
        <v>72</v>
      </c>
      <c r="T75" s="24" t="s">
        <v>124</v>
      </c>
      <c r="U75" s="24" t="s">
        <v>128</v>
      </c>
      <c r="V75" s="24">
        <v>0</v>
      </c>
      <c r="W75" s="24">
        <v>1</v>
      </c>
      <c r="X75" s="25" t="s">
        <v>100</v>
      </c>
      <c r="Z75" s="28">
        <v>38539</v>
      </c>
      <c r="AA75" s="29">
        <v>38573</v>
      </c>
      <c r="AB75" s="29" t="s">
        <v>69</v>
      </c>
      <c r="AC75" s="29" t="s">
        <v>69</v>
      </c>
      <c r="AD75" s="29">
        <v>38616</v>
      </c>
      <c r="AE75" s="29">
        <v>38645</v>
      </c>
      <c r="AF75" s="29">
        <v>38693</v>
      </c>
      <c r="AG75" s="29">
        <v>38719</v>
      </c>
      <c r="AH75" s="33">
        <v>38805</v>
      </c>
      <c r="AJ75" s="27">
        <v>0</v>
      </c>
      <c r="AK75" s="32"/>
      <c r="AL75" s="32"/>
      <c r="AM75" s="25"/>
      <c r="AO75" s="27">
        <v>0</v>
      </c>
      <c r="AP75" s="32"/>
      <c r="AQ75" s="32"/>
      <c r="AR75" s="25"/>
      <c r="AT75" s="27">
        <v>0</v>
      </c>
      <c r="AU75" s="32"/>
      <c r="AV75" s="32"/>
      <c r="AW75" s="25"/>
      <c r="AY75" s="27">
        <v>0</v>
      </c>
      <c r="AZ75" s="25">
        <v>0</v>
      </c>
      <c r="BB75" s="27">
        <f t="shared" si="18"/>
        <v>154</v>
      </c>
      <c r="BC75" s="24">
        <f t="shared" si="24"/>
        <v>86</v>
      </c>
      <c r="BD75" s="25">
        <f t="shared" si="19"/>
        <v>240</v>
      </c>
      <c r="BF75" s="27" t="str">
        <f t="shared" si="21"/>
        <v/>
      </c>
      <c r="BG75" s="24" t="str">
        <f t="shared" si="21"/>
        <v/>
      </c>
      <c r="BH75" s="24" t="str">
        <f t="shared" si="22"/>
        <v/>
      </c>
      <c r="BI75" s="24" t="str">
        <f t="shared" si="23"/>
        <v/>
      </c>
      <c r="BJ75" s="24" t="str">
        <f t="shared" si="23"/>
        <v/>
      </c>
      <c r="BK75" s="25" t="str">
        <f t="shared" si="20"/>
        <v/>
      </c>
      <c r="BM75" s="27">
        <f t="shared" si="15"/>
        <v>34</v>
      </c>
      <c r="BN75" s="24">
        <f t="shared" si="16"/>
        <v>72</v>
      </c>
      <c r="BO75" s="24">
        <f t="shared" si="17"/>
        <v>48</v>
      </c>
      <c r="BP75" s="25">
        <f t="shared" si="14"/>
        <v>154</v>
      </c>
    </row>
    <row r="76" spans="1:68" x14ac:dyDescent="0.2">
      <c r="A76" s="23" t="s">
        <v>243</v>
      </c>
      <c r="B76" s="24" t="s">
        <v>244</v>
      </c>
      <c r="C76" s="24">
        <v>0</v>
      </c>
      <c r="D76" s="24">
        <v>0</v>
      </c>
      <c r="E76" s="24"/>
      <c r="F76" s="24">
        <v>0</v>
      </c>
      <c r="G76" s="24">
        <v>1</v>
      </c>
      <c r="H76" s="24">
        <v>1</v>
      </c>
      <c r="I76" s="24">
        <v>1</v>
      </c>
      <c r="J76" s="24">
        <v>1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>
        <v>1</v>
      </c>
      <c r="R76" s="26">
        <v>41</v>
      </c>
      <c r="S76" s="27" t="s">
        <v>72</v>
      </c>
      <c r="T76" s="24" t="s">
        <v>194</v>
      </c>
      <c r="U76" s="24" t="s">
        <v>90</v>
      </c>
      <c r="V76" s="24">
        <v>0</v>
      </c>
      <c r="W76" s="24">
        <v>1</v>
      </c>
      <c r="X76" s="25" t="s">
        <v>100</v>
      </c>
      <c r="Z76" s="28">
        <v>38555</v>
      </c>
      <c r="AA76" s="29">
        <v>38623</v>
      </c>
      <c r="AB76" s="29">
        <v>38707</v>
      </c>
      <c r="AC76" s="29">
        <v>38707</v>
      </c>
      <c r="AD76" s="29">
        <v>38806</v>
      </c>
      <c r="AE76" s="29">
        <v>38861</v>
      </c>
      <c r="AF76" s="29">
        <v>38925</v>
      </c>
      <c r="AG76" s="29">
        <v>38938</v>
      </c>
      <c r="AH76" s="33">
        <v>39079</v>
      </c>
      <c r="AJ76" s="27">
        <v>0</v>
      </c>
      <c r="AK76" s="32"/>
      <c r="AL76" s="32"/>
      <c r="AM76" s="25"/>
      <c r="AO76" s="27">
        <v>0</v>
      </c>
      <c r="AP76" s="32"/>
      <c r="AQ76" s="32"/>
      <c r="AR76" s="25"/>
      <c r="AT76" s="27">
        <v>0</v>
      </c>
      <c r="AU76" s="32"/>
      <c r="AV76" s="32"/>
      <c r="AW76" s="25"/>
      <c r="AY76" s="27">
        <v>200</v>
      </c>
      <c r="AZ76" s="25">
        <v>1000</v>
      </c>
      <c r="BB76" s="27">
        <f t="shared" si="18"/>
        <v>370</v>
      </c>
      <c r="BC76" s="24">
        <f t="shared" si="24"/>
        <v>141</v>
      </c>
      <c r="BD76" s="25">
        <f t="shared" si="19"/>
        <v>511</v>
      </c>
      <c r="BF76" s="27">
        <f t="shared" si="21"/>
        <v>68</v>
      </c>
      <c r="BG76" s="24">
        <f t="shared" si="21"/>
        <v>84</v>
      </c>
      <c r="BH76" s="24">
        <f t="shared" si="22"/>
        <v>99</v>
      </c>
      <c r="BI76" s="24">
        <f t="shared" si="23"/>
        <v>55</v>
      </c>
      <c r="BJ76" s="24">
        <f t="shared" si="23"/>
        <v>64</v>
      </c>
      <c r="BK76" s="25">
        <f t="shared" si="20"/>
        <v>370</v>
      </c>
      <c r="BM76" s="27" t="str">
        <f t="shared" si="15"/>
        <v/>
      </c>
      <c r="BN76" s="24" t="str">
        <f t="shared" si="16"/>
        <v/>
      </c>
      <c r="BO76" s="24" t="str">
        <f t="shared" si="17"/>
        <v/>
      </c>
      <c r="BP76" s="25" t="str">
        <f t="shared" si="14"/>
        <v/>
      </c>
    </row>
    <row r="77" spans="1:68" x14ac:dyDescent="0.2">
      <c r="A77" s="23" t="s">
        <v>245</v>
      </c>
      <c r="B77" s="24" t="s">
        <v>246</v>
      </c>
      <c r="C77" s="24">
        <v>0</v>
      </c>
      <c r="D77" s="24">
        <v>0</v>
      </c>
      <c r="E77" s="24"/>
      <c r="F77" s="24">
        <v>1</v>
      </c>
      <c r="G77" s="24">
        <v>1</v>
      </c>
      <c r="H77" s="24">
        <v>0</v>
      </c>
      <c r="I77" s="24">
        <v>1</v>
      </c>
      <c r="J77" s="24">
        <v>15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>
        <v>1</v>
      </c>
      <c r="R77" s="26">
        <v>43</v>
      </c>
      <c r="S77" s="27" t="s">
        <v>72</v>
      </c>
      <c r="T77" s="24" t="s">
        <v>67</v>
      </c>
      <c r="U77" s="24" t="s">
        <v>240</v>
      </c>
      <c r="V77" s="24">
        <v>0</v>
      </c>
      <c r="W77" s="24">
        <v>1</v>
      </c>
      <c r="X77" s="25" t="s">
        <v>100</v>
      </c>
      <c r="Z77" s="28">
        <v>38567</v>
      </c>
      <c r="AA77" s="29">
        <v>38574</v>
      </c>
      <c r="AB77" s="29">
        <v>38643</v>
      </c>
      <c r="AC77" s="29">
        <v>38650</v>
      </c>
      <c r="AD77" s="29">
        <v>38791</v>
      </c>
      <c r="AE77" s="29">
        <v>38833</v>
      </c>
      <c r="AF77" s="29">
        <v>38967</v>
      </c>
      <c r="AG77" s="29">
        <v>38981</v>
      </c>
      <c r="AH77" s="33">
        <v>39104</v>
      </c>
      <c r="AJ77" s="27">
        <v>1</v>
      </c>
      <c r="AK77" s="32">
        <v>38651</v>
      </c>
      <c r="AL77" s="32">
        <v>38664</v>
      </c>
      <c r="AM77" s="25">
        <f>13+12</f>
        <v>25</v>
      </c>
      <c r="AO77" s="27">
        <v>0</v>
      </c>
      <c r="AP77" s="32"/>
      <c r="AQ77" s="32"/>
      <c r="AR77" s="25"/>
      <c r="AT77" s="27">
        <v>0</v>
      </c>
      <c r="AU77" s="32"/>
      <c r="AV77" s="32"/>
      <c r="AW77" s="25"/>
      <c r="AY77" s="27">
        <v>38400</v>
      </c>
      <c r="AZ77" s="25">
        <v>0</v>
      </c>
      <c r="BB77" s="27">
        <f t="shared" si="18"/>
        <v>400</v>
      </c>
      <c r="BC77" s="24">
        <f t="shared" si="24"/>
        <v>123</v>
      </c>
      <c r="BD77" s="25">
        <f t="shared" si="19"/>
        <v>523</v>
      </c>
      <c r="BF77" s="27">
        <f t="shared" si="21"/>
        <v>7</v>
      </c>
      <c r="BG77" s="24">
        <f t="shared" si="21"/>
        <v>69</v>
      </c>
      <c r="BH77" s="24">
        <f t="shared" si="22"/>
        <v>148</v>
      </c>
      <c r="BI77" s="24">
        <f t="shared" si="23"/>
        <v>42</v>
      </c>
      <c r="BJ77" s="24">
        <f t="shared" si="23"/>
        <v>134</v>
      </c>
      <c r="BK77" s="25">
        <f t="shared" si="20"/>
        <v>400</v>
      </c>
      <c r="BM77" s="27" t="str">
        <f t="shared" si="15"/>
        <v/>
      </c>
      <c r="BN77" s="24" t="str">
        <f t="shared" si="16"/>
        <v/>
      </c>
      <c r="BO77" s="24" t="str">
        <f t="shared" si="17"/>
        <v/>
      </c>
      <c r="BP77" s="25" t="str">
        <f t="shared" si="14"/>
        <v/>
      </c>
    </row>
    <row r="78" spans="1:68" x14ac:dyDescent="0.2">
      <c r="A78" s="35" t="s">
        <v>247</v>
      </c>
      <c r="B78" s="36" t="s">
        <v>248</v>
      </c>
      <c r="C78" s="36">
        <v>0</v>
      </c>
      <c r="D78" s="36">
        <v>1</v>
      </c>
      <c r="E78" s="36" t="s">
        <v>243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  <c r="R78" s="38"/>
      <c r="S78" s="39"/>
      <c r="T78" s="36"/>
      <c r="U78" s="36"/>
      <c r="V78" s="36"/>
      <c r="W78" s="36"/>
      <c r="X78" s="37"/>
      <c r="Z78" s="40">
        <v>38567</v>
      </c>
      <c r="AA78" s="41"/>
      <c r="AB78" s="41"/>
      <c r="AC78" s="41"/>
      <c r="AD78" s="41"/>
      <c r="AE78" s="41"/>
      <c r="AF78" s="41"/>
      <c r="AG78" s="41"/>
      <c r="AH78" s="42"/>
      <c r="AJ78" s="39"/>
      <c r="AK78" s="43"/>
      <c r="AL78" s="43"/>
      <c r="AM78" s="37"/>
      <c r="AO78" s="39"/>
      <c r="AP78" s="43"/>
      <c r="AQ78" s="43"/>
      <c r="AR78" s="37"/>
      <c r="AT78" s="39"/>
      <c r="AU78" s="43"/>
      <c r="AV78" s="43"/>
      <c r="AW78" s="37"/>
      <c r="AY78" s="39"/>
      <c r="AZ78" s="37"/>
      <c r="BB78" s="39" t="str">
        <f t="shared" si="18"/>
        <v/>
      </c>
      <c r="BC78" s="36" t="str">
        <f t="shared" si="24"/>
        <v/>
      </c>
      <c r="BD78" s="37" t="str">
        <f t="shared" si="19"/>
        <v/>
      </c>
      <c r="BF78" s="39" t="str">
        <f t="shared" si="21"/>
        <v/>
      </c>
      <c r="BG78" s="36" t="str">
        <f t="shared" si="21"/>
        <v/>
      </c>
      <c r="BH78" s="36" t="str">
        <f t="shared" si="22"/>
        <v/>
      </c>
      <c r="BI78" s="36" t="str">
        <f t="shared" si="23"/>
        <v/>
      </c>
      <c r="BJ78" s="36" t="str">
        <f t="shared" si="23"/>
        <v/>
      </c>
      <c r="BK78" s="37" t="str">
        <f t="shared" si="20"/>
        <v/>
      </c>
      <c r="BM78" s="39" t="str">
        <f t="shared" si="15"/>
        <v/>
      </c>
      <c r="BN78" s="36" t="str">
        <f t="shared" si="16"/>
        <v/>
      </c>
      <c r="BO78" s="36" t="str">
        <f t="shared" si="17"/>
        <v/>
      </c>
      <c r="BP78" s="37" t="str">
        <f t="shared" si="14"/>
        <v/>
      </c>
    </row>
    <row r="79" spans="1:68" x14ac:dyDescent="0.2">
      <c r="A79" s="35" t="s">
        <v>249</v>
      </c>
      <c r="B79" s="36" t="s">
        <v>250</v>
      </c>
      <c r="C79" s="36">
        <v>0</v>
      </c>
      <c r="D79" s="36">
        <v>1</v>
      </c>
      <c r="E79" s="36" t="s">
        <v>212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7"/>
      <c r="R79" s="38"/>
      <c r="S79" s="39"/>
      <c r="T79" s="36"/>
      <c r="U79" s="36"/>
      <c r="V79" s="36"/>
      <c r="W79" s="36"/>
      <c r="X79" s="37"/>
      <c r="Z79" s="40">
        <v>38573</v>
      </c>
      <c r="AA79" s="41"/>
      <c r="AB79" s="41"/>
      <c r="AC79" s="41"/>
      <c r="AD79" s="41"/>
      <c r="AE79" s="41"/>
      <c r="AF79" s="41"/>
      <c r="AG79" s="41"/>
      <c r="AH79" s="42"/>
      <c r="AJ79" s="39"/>
      <c r="AK79" s="43"/>
      <c r="AL79" s="43"/>
      <c r="AM79" s="37"/>
      <c r="AO79" s="39"/>
      <c r="AP79" s="43"/>
      <c r="AQ79" s="43"/>
      <c r="AR79" s="37"/>
      <c r="AT79" s="39"/>
      <c r="AU79" s="43"/>
      <c r="AV79" s="43"/>
      <c r="AW79" s="37"/>
      <c r="AY79" s="39"/>
      <c r="AZ79" s="37"/>
      <c r="BB79" s="39" t="str">
        <f t="shared" si="18"/>
        <v/>
      </c>
      <c r="BC79" s="36" t="str">
        <f t="shared" si="24"/>
        <v/>
      </c>
      <c r="BD79" s="37" t="str">
        <f t="shared" si="19"/>
        <v/>
      </c>
      <c r="BF79" s="39" t="str">
        <f t="shared" si="21"/>
        <v/>
      </c>
      <c r="BG79" s="36" t="str">
        <f t="shared" si="21"/>
        <v/>
      </c>
      <c r="BH79" s="36" t="str">
        <f t="shared" si="22"/>
        <v/>
      </c>
      <c r="BI79" s="36" t="str">
        <f t="shared" si="23"/>
        <v/>
      </c>
      <c r="BJ79" s="36" t="str">
        <f t="shared" si="23"/>
        <v/>
      </c>
      <c r="BK79" s="37" t="str">
        <f t="shared" si="20"/>
        <v/>
      </c>
      <c r="BM79" s="39" t="str">
        <f t="shared" si="15"/>
        <v/>
      </c>
      <c r="BN79" s="36" t="str">
        <f t="shared" si="16"/>
        <v/>
      </c>
      <c r="BO79" s="36" t="str">
        <f t="shared" si="17"/>
        <v/>
      </c>
      <c r="BP79" s="37" t="str">
        <f t="shared" si="14"/>
        <v/>
      </c>
    </row>
    <row r="80" spans="1:68" x14ac:dyDescent="0.2">
      <c r="A80" s="23" t="s">
        <v>251</v>
      </c>
      <c r="B80" s="24" t="s">
        <v>252</v>
      </c>
      <c r="C80" s="24">
        <v>0</v>
      </c>
      <c r="D80" s="24">
        <v>0</v>
      </c>
      <c r="E80" s="24"/>
      <c r="F80" s="24">
        <v>1</v>
      </c>
      <c r="G80" s="24">
        <v>1</v>
      </c>
      <c r="H80" s="24">
        <v>0</v>
      </c>
      <c r="I80" s="24">
        <v>1</v>
      </c>
      <c r="J80" s="24">
        <v>46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1</v>
      </c>
      <c r="R80" s="26">
        <v>57</v>
      </c>
      <c r="S80" s="27" t="s">
        <v>66</v>
      </c>
      <c r="T80" s="24" t="s">
        <v>67</v>
      </c>
      <c r="U80" s="24" t="s">
        <v>157</v>
      </c>
      <c r="V80" s="24">
        <v>0</v>
      </c>
      <c r="W80" s="24">
        <v>1</v>
      </c>
      <c r="X80" s="25" t="s">
        <v>73</v>
      </c>
      <c r="Z80" s="28">
        <v>38621</v>
      </c>
      <c r="AA80" s="29">
        <v>38643</v>
      </c>
      <c r="AB80" s="29">
        <v>38728</v>
      </c>
      <c r="AC80" s="29">
        <v>38735</v>
      </c>
      <c r="AD80" s="29">
        <v>39023</v>
      </c>
      <c r="AE80" s="29">
        <v>39147</v>
      </c>
      <c r="AF80" s="29">
        <v>39275</v>
      </c>
      <c r="AG80" s="29">
        <v>39288</v>
      </c>
      <c r="AH80" s="33">
        <v>39475</v>
      </c>
      <c r="AJ80" s="27">
        <v>0</v>
      </c>
      <c r="AK80" s="32"/>
      <c r="AL80" s="32"/>
      <c r="AM80" s="25"/>
      <c r="AO80" s="27">
        <v>0</v>
      </c>
      <c r="AP80" s="32"/>
      <c r="AQ80" s="32"/>
      <c r="AR80" s="25"/>
      <c r="AT80" s="27">
        <v>1</v>
      </c>
      <c r="AU80" s="32">
        <v>39177</v>
      </c>
      <c r="AV80" s="32">
        <v>39195</v>
      </c>
      <c r="AW80" s="44">
        <f>+AV80-AU80</f>
        <v>18</v>
      </c>
      <c r="AY80" s="27">
        <v>0</v>
      </c>
      <c r="AZ80" s="25">
        <v>0</v>
      </c>
      <c r="BB80" s="27">
        <f t="shared" si="18"/>
        <v>654</v>
      </c>
      <c r="BC80" s="24">
        <f t="shared" si="24"/>
        <v>187</v>
      </c>
      <c r="BD80" s="25">
        <f t="shared" si="19"/>
        <v>841</v>
      </c>
      <c r="BF80" s="27">
        <f t="shared" si="21"/>
        <v>22</v>
      </c>
      <c r="BG80" s="24">
        <f t="shared" si="21"/>
        <v>85</v>
      </c>
      <c r="BH80" s="24">
        <f t="shared" si="22"/>
        <v>295</v>
      </c>
      <c r="BI80" s="24">
        <f t="shared" si="23"/>
        <v>124</v>
      </c>
      <c r="BJ80" s="24">
        <f t="shared" si="23"/>
        <v>128</v>
      </c>
      <c r="BK80" s="25">
        <f t="shared" si="20"/>
        <v>654</v>
      </c>
      <c r="BM80" s="27" t="str">
        <f t="shared" si="15"/>
        <v/>
      </c>
      <c r="BN80" s="24" t="str">
        <f t="shared" si="16"/>
        <v/>
      </c>
      <c r="BO80" s="24" t="str">
        <f t="shared" si="17"/>
        <v/>
      </c>
      <c r="BP80" s="25" t="str">
        <f t="shared" si="14"/>
        <v/>
      </c>
    </row>
    <row r="81" spans="1:68" x14ac:dyDescent="0.2">
      <c r="A81" s="23" t="s">
        <v>253</v>
      </c>
      <c r="B81" s="24" t="s">
        <v>254</v>
      </c>
      <c r="C81" s="24">
        <v>0</v>
      </c>
      <c r="D81" s="24">
        <v>0</v>
      </c>
      <c r="E81" s="24"/>
      <c r="F81" s="24">
        <v>0</v>
      </c>
      <c r="G81" s="24">
        <v>0</v>
      </c>
      <c r="H81" s="24">
        <v>0</v>
      </c>
      <c r="I81" s="24">
        <v>0</v>
      </c>
      <c r="J81" s="24"/>
      <c r="K81" s="24"/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1</v>
      </c>
      <c r="R81" s="26">
        <v>46</v>
      </c>
      <c r="S81" s="27" t="s">
        <v>66</v>
      </c>
      <c r="T81" s="24" t="s">
        <v>62</v>
      </c>
      <c r="U81" s="24" t="s">
        <v>137</v>
      </c>
      <c r="V81" s="24">
        <v>0</v>
      </c>
      <c r="W81" s="24">
        <v>1</v>
      </c>
      <c r="X81" s="25" t="s">
        <v>73</v>
      </c>
      <c r="Z81" s="28">
        <v>38637</v>
      </c>
      <c r="AA81" s="29">
        <v>38707</v>
      </c>
      <c r="AB81" s="29" t="s">
        <v>69</v>
      </c>
      <c r="AC81" s="29" t="s">
        <v>69</v>
      </c>
      <c r="AD81" s="29">
        <v>38911</v>
      </c>
      <c r="AE81" s="29">
        <v>38960</v>
      </c>
      <c r="AF81" s="29">
        <v>39049</v>
      </c>
      <c r="AG81" s="29">
        <v>39062</v>
      </c>
      <c r="AH81" s="33">
        <v>39293</v>
      </c>
      <c r="AJ81" s="27">
        <v>0</v>
      </c>
      <c r="AK81" s="32"/>
      <c r="AL81" s="32"/>
      <c r="AM81" s="25"/>
      <c r="AO81" s="27">
        <v>0</v>
      </c>
      <c r="AP81" s="32"/>
      <c r="AQ81" s="32"/>
      <c r="AR81" s="25"/>
      <c r="AT81" s="27">
        <v>1</v>
      </c>
      <c r="AU81" s="32"/>
      <c r="AV81" s="32"/>
      <c r="AW81" s="44">
        <v>53</v>
      </c>
      <c r="AY81" s="27">
        <v>0</v>
      </c>
      <c r="AZ81" s="25">
        <v>0</v>
      </c>
      <c r="BB81" s="27">
        <f t="shared" si="18"/>
        <v>412</v>
      </c>
      <c r="BC81" s="24">
        <f t="shared" si="24"/>
        <v>231</v>
      </c>
      <c r="BD81" s="25">
        <f t="shared" si="19"/>
        <v>643</v>
      </c>
      <c r="BF81" s="27" t="str">
        <f t="shared" si="21"/>
        <v/>
      </c>
      <c r="BG81" s="24" t="str">
        <f t="shared" si="21"/>
        <v/>
      </c>
      <c r="BH81" s="24" t="str">
        <f t="shared" si="22"/>
        <v/>
      </c>
      <c r="BI81" s="24" t="str">
        <f t="shared" si="23"/>
        <v/>
      </c>
      <c r="BJ81" s="24" t="str">
        <f t="shared" si="23"/>
        <v/>
      </c>
      <c r="BK81" s="25" t="str">
        <f t="shared" si="20"/>
        <v/>
      </c>
      <c r="BL81" s="53"/>
      <c r="BM81" s="27">
        <f t="shared" si="15"/>
        <v>70</v>
      </c>
      <c r="BN81" s="24">
        <f t="shared" si="16"/>
        <v>253</v>
      </c>
      <c r="BO81" s="24">
        <f t="shared" si="17"/>
        <v>89</v>
      </c>
      <c r="BP81" s="25">
        <f t="shared" si="14"/>
        <v>412</v>
      </c>
    </row>
    <row r="82" spans="1:68" x14ac:dyDescent="0.2">
      <c r="A82" s="23" t="s">
        <v>255</v>
      </c>
      <c r="B82" s="24" t="s">
        <v>256</v>
      </c>
      <c r="C82" s="24">
        <v>0</v>
      </c>
      <c r="D82" s="24">
        <v>0</v>
      </c>
      <c r="E82" s="24"/>
      <c r="F82" s="24">
        <v>1</v>
      </c>
      <c r="G82" s="24">
        <v>1</v>
      </c>
      <c r="H82" s="24">
        <v>1</v>
      </c>
      <c r="I82" s="24">
        <v>1</v>
      </c>
      <c r="J82" s="24">
        <v>53</v>
      </c>
      <c r="K82" s="24">
        <v>3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1</v>
      </c>
      <c r="R82" s="26">
        <v>85</v>
      </c>
      <c r="S82" s="27" t="s">
        <v>72</v>
      </c>
      <c r="T82" s="24" t="s">
        <v>62</v>
      </c>
      <c r="U82" s="24" t="s">
        <v>257</v>
      </c>
      <c r="V82" s="24">
        <v>1</v>
      </c>
      <c r="W82" s="24">
        <v>1</v>
      </c>
      <c r="X82" s="25" t="s">
        <v>73</v>
      </c>
      <c r="Z82" s="28">
        <v>38650</v>
      </c>
      <c r="AA82" s="29">
        <v>39009</v>
      </c>
      <c r="AB82" s="29">
        <v>39154</v>
      </c>
      <c r="AC82" s="29">
        <v>39160</v>
      </c>
      <c r="AD82" s="29">
        <v>39672</v>
      </c>
      <c r="AE82" s="29">
        <v>39758</v>
      </c>
      <c r="AF82" s="29">
        <v>39996</v>
      </c>
      <c r="AG82" s="29">
        <v>40008</v>
      </c>
      <c r="AH82" s="33">
        <v>40316</v>
      </c>
      <c r="AJ82" s="27">
        <v>1</v>
      </c>
      <c r="AK82" s="32">
        <v>39080</v>
      </c>
      <c r="AL82" s="32">
        <v>39146</v>
      </c>
      <c r="AM82" s="25">
        <f>+AL82-AK82</f>
        <v>66</v>
      </c>
      <c r="AO82" s="27">
        <v>0</v>
      </c>
      <c r="AP82" s="32"/>
      <c r="AQ82" s="32"/>
      <c r="AR82" s="25"/>
      <c r="AT82" s="27">
        <v>0</v>
      </c>
      <c r="AU82" s="32"/>
      <c r="AV82" s="32"/>
      <c r="AW82" s="44"/>
      <c r="AY82" s="27">
        <v>59268</v>
      </c>
      <c r="AZ82" s="25">
        <v>31200</v>
      </c>
      <c r="BB82" s="27">
        <f t="shared" si="18"/>
        <v>1346</v>
      </c>
      <c r="BC82" s="24">
        <f t="shared" si="24"/>
        <v>308</v>
      </c>
      <c r="BD82" s="25">
        <f t="shared" si="19"/>
        <v>1654</v>
      </c>
      <c r="BF82" s="27">
        <f t="shared" si="21"/>
        <v>359</v>
      </c>
      <c r="BG82" s="24">
        <f t="shared" si="21"/>
        <v>145</v>
      </c>
      <c r="BH82" s="24">
        <f t="shared" si="22"/>
        <v>518</v>
      </c>
      <c r="BI82" s="24">
        <f t="shared" si="23"/>
        <v>86</v>
      </c>
      <c r="BJ82" s="24">
        <f t="shared" si="23"/>
        <v>238</v>
      </c>
      <c r="BK82" s="25">
        <f t="shared" si="20"/>
        <v>1346</v>
      </c>
      <c r="BL82" s="53"/>
      <c r="BM82" s="27" t="str">
        <f t="shared" si="15"/>
        <v/>
      </c>
      <c r="BN82" s="24" t="str">
        <f t="shared" si="16"/>
        <v/>
      </c>
      <c r="BO82" s="24" t="str">
        <f t="shared" si="17"/>
        <v/>
      </c>
      <c r="BP82" s="25" t="str">
        <f t="shared" si="14"/>
        <v/>
      </c>
    </row>
    <row r="83" spans="1:68" x14ac:dyDescent="0.2">
      <c r="A83" s="23" t="s">
        <v>258</v>
      </c>
      <c r="B83" s="24" t="s">
        <v>259</v>
      </c>
      <c r="C83" s="24">
        <v>0</v>
      </c>
      <c r="D83" s="24">
        <v>0</v>
      </c>
      <c r="E83" s="24"/>
      <c r="F83" s="24">
        <v>0</v>
      </c>
      <c r="G83" s="24">
        <v>0</v>
      </c>
      <c r="H83" s="24">
        <v>1</v>
      </c>
      <c r="I83" s="24">
        <v>0</v>
      </c>
      <c r="J83" s="24"/>
      <c r="K83" s="24"/>
      <c r="L83" s="24">
        <v>0</v>
      </c>
      <c r="M83" s="24">
        <v>1</v>
      </c>
      <c r="N83" s="24">
        <v>0</v>
      </c>
      <c r="O83" s="24">
        <v>0</v>
      </c>
      <c r="P83" s="24">
        <v>0</v>
      </c>
      <c r="Q83" s="25">
        <v>0</v>
      </c>
      <c r="R83" s="26"/>
      <c r="S83" s="27"/>
      <c r="T83" s="24" t="s">
        <v>134</v>
      </c>
      <c r="U83" s="24" t="s">
        <v>260</v>
      </c>
      <c r="V83" s="24"/>
      <c r="W83" s="24"/>
      <c r="X83" s="25"/>
      <c r="Z83" s="28">
        <v>38659</v>
      </c>
      <c r="AA83" s="29">
        <v>38677</v>
      </c>
      <c r="AB83" s="29" t="s">
        <v>69</v>
      </c>
      <c r="AC83" s="29" t="s">
        <v>69</v>
      </c>
      <c r="AD83" s="29">
        <v>38804</v>
      </c>
      <c r="AE83" s="29" t="s">
        <v>69</v>
      </c>
      <c r="AF83" s="29">
        <v>38937</v>
      </c>
      <c r="AG83" s="29"/>
      <c r="AH83" s="33"/>
      <c r="AJ83" s="27">
        <v>1</v>
      </c>
      <c r="AK83" s="32">
        <v>38854</v>
      </c>
      <c r="AL83" s="32">
        <v>38890</v>
      </c>
      <c r="AM83" s="25">
        <f>+AL83-AK83</f>
        <v>36</v>
      </c>
      <c r="AO83" s="27">
        <v>0</v>
      </c>
      <c r="AP83" s="32"/>
      <c r="AQ83" s="32"/>
      <c r="AR83" s="25"/>
      <c r="AT83" s="27">
        <v>0</v>
      </c>
      <c r="AU83" s="32"/>
      <c r="AV83" s="32"/>
      <c r="AW83" s="25"/>
      <c r="AY83" s="27"/>
      <c r="AZ83" s="25"/>
      <c r="BB83" s="27">
        <f t="shared" si="18"/>
        <v>278</v>
      </c>
      <c r="BC83" s="24" t="str">
        <f t="shared" si="24"/>
        <v/>
      </c>
      <c r="BD83" s="25">
        <f t="shared" si="19"/>
        <v>278</v>
      </c>
      <c r="BF83" s="27" t="str">
        <f t="shared" si="21"/>
        <v/>
      </c>
      <c r="BG83" s="24" t="str">
        <f t="shared" si="21"/>
        <v/>
      </c>
      <c r="BH83" s="24" t="str">
        <f t="shared" si="22"/>
        <v/>
      </c>
      <c r="BI83" s="24" t="str">
        <f t="shared" si="23"/>
        <v/>
      </c>
      <c r="BJ83" s="24" t="str">
        <f t="shared" si="23"/>
        <v/>
      </c>
      <c r="BK83" s="25" t="str">
        <f t="shared" si="20"/>
        <v/>
      </c>
      <c r="BM83" s="27" t="str">
        <f t="shared" si="15"/>
        <v/>
      </c>
      <c r="BN83" s="24" t="str">
        <f t="shared" si="16"/>
        <v/>
      </c>
      <c r="BO83" s="24" t="str">
        <f t="shared" si="17"/>
        <v/>
      </c>
      <c r="BP83" s="25" t="str">
        <f t="shared" si="14"/>
        <v/>
      </c>
    </row>
    <row r="84" spans="1:68" x14ac:dyDescent="0.2">
      <c r="A84" s="23" t="s">
        <v>261</v>
      </c>
      <c r="B84" s="24" t="s">
        <v>262</v>
      </c>
      <c r="C84" s="24">
        <v>0</v>
      </c>
      <c r="D84" s="24">
        <v>0</v>
      </c>
      <c r="E84" s="24"/>
      <c r="F84" s="24">
        <v>0</v>
      </c>
      <c r="G84" s="24">
        <v>0</v>
      </c>
      <c r="H84" s="24">
        <v>0</v>
      </c>
      <c r="I84" s="24">
        <v>1</v>
      </c>
      <c r="J84" s="24">
        <v>1</v>
      </c>
      <c r="K84" s="24">
        <v>1</v>
      </c>
      <c r="L84" s="24">
        <v>0</v>
      </c>
      <c r="M84" s="24">
        <v>1</v>
      </c>
      <c r="N84" s="24">
        <v>0</v>
      </c>
      <c r="O84" s="24">
        <v>0</v>
      </c>
      <c r="P84" s="24">
        <v>0</v>
      </c>
      <c r="Q84" s="25">
        <v>0</v>
      </c>
      <c r="R84" s="26"/>
      <c r="S84" s="27"/>
      <c r="T84" s="24" t="s">
        <v>208</v>
      </c>
      <c r="U84" s="24" t="s">
        <v>260</v>
      </c>
      <c r="V84" s="24"/>
      <c r="W84" s="24"/>
      <c r="X84" s="25"/>
      <c r="Z84" s="28">
        <v>38674</v>
      </c>
      <c r="AA84" s="29">
        <v>38699</v>
      </c>
      <c r="AB84" s="29">
        <v>38735</v>
      </c>
      <c r="AC84" s="29">
        <v>38736</v>
      </c>
      <c r="AD84" s="29" t="s">
        <v>69</v>
      </c>
      <c r="AE84" s="29" t="s">
        <v>69</v>
      </c>
      <c r="AF84" s="29">
        <v>38895</v>
      </c>
      <c r="AG84" s="29"/>
      <c r="AH84" s="33"/>
      <c r="AJ84" s="27">
        <v>0</v>
      </c>
      <c r="AK84" s="32"/>
      <c r="AL84" s="32"/>
      <c r="AM84" s="25"/>
      <c r="AO84" s="27">
        <v>0</v>
      </c>
      <c r="AP84" s="32"/>
      <c r="AQ84" s="32"/>
      <c r="AR84" s="25"/>
      <c r="AT84" s="27">
        <v>0</v>
      </c>
      <c r="AU84" s="32"/>
      <c r="AV84" s="32"/>
      <c r="AW84" s="25"/>
      <c r="AY84" s="27"/>
      <c r="AZ84" s="25"/>
      <c r="BB84" s="27">
        <f t="shared" si="18"/>
        <v>221</v>
      </c>
      <c r="BC84" s="24" t="str">
        <f t="shared" si="24"/>
        <v/>
      </c>
      <c r="BD84" s="25">
        <f t="shared" si="19"/>
        <v>221</v>
      </c>
      <c r="BF84" s="27" t="str">
        <f t="shared" si="21"/>
        <v/>
      </c>
      <c r="BG84" s="24" t="str">
        <f t="shared" si="21"/>
        <v/>
      </c>
      <c r="BH84" s="24" t="str">
        <f t="shared" si="22"/>
        <v/>
      </c>
      <c r="BI84" s="24" t="str">
        <f t="shared" si="23"/>
        <v/>
      </c>
      <c r="BJ84" s="24" t="str">
        <f t="shared" si="23"/>
        <v/>
      </c>
      <c r="BK84" s="25" t="str">
        <f t="shared" si="20"/>
        <v/>
      </c>
      <c r="BM84" s="27" t="str">
        <f t="shared" si="15"/>
        <v/>
      </c>
      <c r="BN84" s="24" t="str">
        <f t="shared" si="16"/>
        <v/>
      </c>
      <c r="BO84" s="24" t="str">
        <f t="shared" si="17"/>
        <v/>
      </c>
      <c r="BP84" s="25" t="str">
        <f t="shared" si="14"/>
        <v/>
      </c>
    </row>
    <row r="85" spans="1:68" x14ac:dyDescent="0.2">
      <c r="A85" s="23" t="s">
        <v>263</v>
      </c>
      <c r="B85" s="24" t="s">
        <v>264</v>
      </c>
      <c r="C85" s="24">
        <v>0</v>
      </c>
      <c r="D85" s="24">
        <v>0</v>
      </c>
      <c r="E85" s="24"/>
      <c r="F85" s="24">
        <v>0</v>
      </c>
      <c r="G85" s="24">
        <v>0</v>
      </c>
      <c r="H85" s="24">
        <v>1</v>
      </c>
      <c r="I85" s="24">
        <v>1</v>
      </c>
      <c r="J85" s="24">
        <v>3</v>
      </c>
      <c r="K85" s="24">
        <v>1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1</v>
      </c>
      <c r="R85" s="26">
        <v>49</v>
      </c>
      <c r="S85" s="27" t="s">
        <v>66</v>
      </c>
      <c r="T85" s="24" t="s">
        <v>62</v>
      </c>
      <c r="U85" s="24" t="s">
        <v>265</v>
      </c>
      <c r="V85" s="24">
        <v>1</v>
      </c>
      <c r="W85" s="24">
        <v>0</v>
      </c>
      <c r="X85" s="25"/>
      <c r="Z85" s="28">
        <v>38705</v>
      </c>
      <c r="AA85" s="29">
        <v>38737</v>
      </c>
      <c r="AB85" s="29">
        <v>38960</v>
      </c>
      <c r="AC85" s="29">
        <v>38966</v>
      </c>
      <c r="AD85" s="29">
        <v>39014</v>
      </c>
      <c r="AE85" s="29">
        <v>39099</v>
      </c>
      <c r="AF85" s="29">
        <v>39106</v>
      </c>
      <c r="AG85" s="29"/>
      <c r="AH85" s="33"/>
      <c r="AJ85" s="27">
        <v>0</v>
      </c>
      <c r="AK85" s="32"/>
      <c r="AL85" s="32"/>
      <c r="AM85" s="25"/>
      <c r="AO85" s="27">
        <v>1</v>
      </c>
      <c r="AP85" s="32">
        <v>39037</v>
      </c>
      <c r="AQ85" s="32">
        <v>39099</v>
      </c>
      <c r="AR85" s="44">
        <f>+AQ85-AP85</f>
        <v>62</v>
      </c>
      <c r="AT85" s="27">
        <v>0</v>
      </c>
      <c r="AU85" s="32"/>
      <c r="AV85" s="32"/>
      <c r="AW85" s="25"/>
      <c r="AY85" s="27">
        <v>0</v>
      </c>
      <c r="AZ85" s="25">
        <v>0</v>
      </c>
      <c r="BB85" s="27">
        <f t="shared" si="18"/>
        <v>401</v>
      </c>
      <c r="BC85" s="24" t="str">
        <f t="shared" si="24"/>
        <v/>
      </c>
      <c r="BD85" s="25">
        <f t="shared" si="19"/>
        <v>401</v>
      </c>
      <c r="BF85" s="27">
        <f t="shared" si="21"/>
        <v>32</v>
      </c>
      <c r="BG85" s="24">
        <f t="shared" si="21"/>
        <v>223</v>
      </c>
      <c r="BH85" s="24">
        <f t="shared" si="22"/>
        <v>54</v>
      </c>
      <c r="BI85" s="24">
        <f t="shared" si="23"/>
        <v>85</v>
      </c>
      <c r="BJ85" s="24">
        <f t="shared" si="23"/>
        <v>7</v>
      </c>
      <c r="BK85" s="25">
        <f t="shared" si="20"/>
        <v>401</v>
      </c>
      <c r="BM85" s="27" t="str">
        <f t="shared" si="15"/>
        <v/>
      </c>
      <c r="BN85" s="24" t="str">
        <f t="shared" si="16"/>
        <v/>
      </c>
      <c r="BO85" s="24" t="str">
        <f t="shared" si="17"/>
        <v/>
      </c>
      <c r="BP85" s="25" t="str">
        <f t="shared" si="14"/>
        <v/>
      </c>
    </row>
    <row r="86" spans="1:68" x14ac:dyDescent="0.2">
      <c r="A86" s="35" t="s">
        <v>266</v>
      </c>
      <c r="B86" s="36" t="s">
        <v>267</v>
      </c>
      <c r="C86" s="36">
        <v>0</v>
      </c>
      <c r="D86" s="36">
        <v>1</v>
      </c>
      <c r="E86" s="36" t="s">
        <v>263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7"/>
      <c r="R86" s="38"/>
      <c r="S86" s="39"/>
      <c r="T86" s="36"/>
      <c r="U86" s="36"/>
      <c r="V86" s="36"/>
      <c r="W86" s="36"/>
      <c r="X86" s="37"/>
      <c r="Z86" s="40">
        <v>38705</v>
      </c>
      <c r="AA86" s="41"/>
      <c r="AB86" s="41"/>
      <c r="AC86" s="41"/>
      <c r="AD86" s="41"/>
      <c r="AE86" s="41"/>
      <c r="AF86" s="41"/>
      <c r="AG86" s="41"/>
      <c r="AH86" s="42"/>
      <c r="AJ86" s="39"/>
      <c r="AK86" s="43"/>
      <c r="AL86" s="43"/>
      <c r="AM86" s="37"/>
      <c r="AO86" s="39"/>
      <c r="AP86" s="43"/>
      <c r="AQ86" s="43"/>
      <c r="AR86" s="37"/>
      <c r="AT86" s="39"/>
      <c r="AU86" s="43"/>
      <c r="AV86" s="43"/>
      <c r="AW86" s="37"/>
      <c r="AY86" s="39"/>
      <c r="AZ86" s="37"/>
      <c r="BB86" s="39" t="str">
        <f t="shared" si="18"/>
        <v/>
      </c>
      <c r="BC86" s="36" t="str">
        <f t="shared" si="24"/>
        <v/>
      </c>
      <c r="BD86" s="37" t="str">
        <f t="shared" si="19"/>
        <v/>
      </c>
      <c r="BF86" s="39" t="str">
        <f t="shared" si="21"/>
        <v/>
      </c>
      <c r="BG86" s="36" t="str">
        <f t="shared" si="21"/>
        <v/>
      </c>
      <c r="BH86" s="36" t="str">
        <f t="shared" si="22"/>
        <v/>
      </c>
      <c r="BI86" s="36" t="str">
        <f t="shared" si="23"/>
        <v/>
      </c>
      <c r="BJ86" s="36" t="str">
        <f t="shared" si="23"/>
        <v/>
      </c>
      <c r="BK86" s="37" t="str">
        <f t="shared" si="20"/>
        <v/>
      </c>
      <c r="BM86" s="39" t="str">
        <f t="shared" si="15"/>
        <v/>
      </c>
      <c r="BN86" s="36" t="str">
        <f t="shared" si="16"/>
        <v/>
      </c>
      <c r="BO86" s="36" t="str">
        <f t="shared" si="17"/>
        <v/>
      </c>
      <c r="BP86" s="37" t="str">
        <f t="shared" si="14"/>
        <v/>
      </c>
    </row>
    <row r="87" spans="1:68" x14ac:dyDescent="0.2">
      <c r="A87" s="23" t="s">
        <v>268</v>
      </c>
      <c r="B87" s="24" t="s">
        <v>269</v>
      </c>
      <c r="C87" s="24">
        <v>0</v>
      </c>
      <c r="D87" s="24">
        <v>0</v>
      </c>
      <c r="E87" s="24"/>
      <c r="F87" s="24">
        <v>1</v>
      </c>
      <c r="G87" s="24">
        <v>1</v>
      </c>
      <c r="H87" s="24">
        <v>0</v>
      </c>
      <c r="I87" s="24">
        <v>0</v>
      </c>
      <c r="J87" s="24">
        <v>0</v>
      </c>
      <c r="K87" s="24">
        <v>2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1</v>
      </c>
      <c r="R87" s="26">
        <v>42</v>
      </c>
      <c r="S87" s="27" t="s">
        <v>66</v>
      </c>
      <c r="T87" s="24" t="s">
        <v>62</v>
      </c>
      <c r="U87" s="24" t="s">
        <v>240</v>
      </c>
      <c r="V87" s="24">
        <v>0</v>
      </c>
      <c r="W87" s="24">
        <v>0</v>
      </c>
      <c r="X87" s="25"/>
      <c r="Z87" s="28">
        <v>38708</v>
      </c>
      <c r="AA87" s="29">
        <v>38721</v>
      </c>
      <c r="AB87" s="29" t="s">
        <v>69</v>
      </c>
      <c r="AC87" s="29" t="s">
        <v>69</v>
      </c>
      <c r="AD87" s="29">
        <v>38917</v>
      </c>
      <c r="AE87" s="29">
        <v>38953</v>
      </c>
      <c r="AF87" s="29">
        <v>38966</v>
      </c>
      <c r="AG87" s="29"/>
      <c r="AH87" s="33"/>
      <c r="AJ87" s="27">
        <v>0</v>
      </c>
      <c r="AK87" s="32"/>
      <c r="AL87" s="32"/>
      <c r="AM87" s="25"/>
      <c r="AO87" s="27">
        <v>0</v>
      </c>
      <c r="AP87" s="32"/>
      <c r="AQ87" s="32"/>
      <c r="AR87" s="25"/>
      <c r="AT87" s="27">
        <v>0</v>
      </c>
      <c r="AU87" s="32"/>
      <c r="AV87" s="32"/>
      <c r="AW87" s="25"/>
      <c r="AY87" s="27">
        <v>0</v>
      </c>
      <c r="AZ87" s="25">
        <v>0</v>
      </c>
      <c r="BB87" s="27">
        <f t="shared" si="18"/>
        <v>258</v>
      </c>
      <c r="BC87" s="24" t="str">
        <f t="shared" si="24"/>
        <v/>
      </c>
      <c r="BD87" s="25">
        <f t="shared" si="19"/>
        <v>258</v>
      </c>
      <c r="BF87" s="27" t="str">
        <f t="shared" si="21"/>
        <v/>
      </c>
      <c r="BG87" s="24" t="str">
        <f t="shared" si="21"/>
        <v/>
      </c>
      <c r="BH87" s="24" t="str">
        <f t="shared" si="22"/>
        <v/>
      </c>
      <c r="BI87" s="24" t="str">
        <f t="shared" si="23"/>
        <v/>
      </c>
      <c r="BJ87" s="24" t="str">
        <f t="shared" si="23"/>
        <v/>
      </c>
      <c r="BK87" s="25" t="str">
        <f t="shared" si="20"/>
        <v/>
      </c>
      <c r="BM87" s="27">
        <f t="shared" si="15"/>
        <v>13</v>
      </c>
      <c r="BN87" s="24">
        <f t="shared" si="16"/>
        <v>232</v>
      </c>
      <c r="BO87" s="24">
        <f t="shared" si="17"/>
        <v>13</v>
      </c>
      <c r="BP87" s="25">
        <f t="shared" si="14"/>
        <v>258</v>
      </c>
    </row>
    <row r="88" spans="1:68" x14ac:dyDescent="0.2">
      <c r="A88" s="23" t="s">
        <v>270</v>
      </c>
      <c r="B88" s="24" t="s">
        <v>271</v>
      </c>
      <c r="C88" s="24">
        <v>0</v>
      </c>
      <c r="D88" s="24">
        <v>0</v>
      </c>
      <c r="E88" s="24"/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>
        <v>1</v>
      </c>
      <c r="R88" s="26">
        <v>54</v>
      </c>
      <c r="S88" s="27" t="s">
        <v>66</v>
      </c>
      <c r="T88" s="24" t="s">
        <v>134</v>
      </c>
      <c r="U88" s="24" t="s">
        <v>272</v>
      </c>
      <c r="V88" s="24">
        <v>1</v>
      </c>
      <c r="W88" s="24">
        <v>0</v>
      </c>
      <c r="X88" s="25"/>
      <c r="Z88" s="28">
        <v>38721</v>
      </c>
      <c r="AA88" s="29">
        <v>38800</v>
      </c>
      <c r="AB88" s="29">
        <v>38932</v>
      </c>
      <c r="AC88" s="29">
        <v>38936</v>
      </c>
      <c r="AD88" s="29">
        <v>39168</v>
      </c>
      <c r="AE88" s="29">
        <v>39232</v>
      </c>
      <c r="AF88" s="29">
        <v>39239</v>
      </c>
      <c r="AG88" s="29"/>
      <c r="AH88" s="33"/>
      <c r="AJ88" s="27">
        <v>0</v>
      </c>
      <c r="AK88" s="32"/>
      <c r="AL88" s="32"/>
      <c r="AM88" s="25"/>
      <c r="AO88" s="27">
        <v>1</v>
      </c>
      <c r="AP88" s="32">
        <v>39190</v>
      </c>
      <c r="AQ88" s="32">
        <v>39232</v>
      </c>
      <c r="AR88" s="44">
        <f>+AQ88-AP88</f>
        <v>42</v>
      </c>
      <c r="AT88" s="27">
        <v>0</v>
      </c>
      <c r="AU88" s="32"/>
      <c r="AV88" s="32"/>
      <c r="AW88" s="25"/>
      <c r="AY88" s="27">
        <v>0</v>
      </c>
      <c r="AZ88" s="25">
        <v>0</v>
      </c>
      <c r="BB88" s="27">
        <f t="shared" si="18"/>
        <v>518</v>
      </c>
      <c r="BC88" s="24" t="str">
        <f t="shared" si="24"/>
        <v/>
      </c>
      <c r="BD88" s="25">
        <f t="shared" si="19"/>
        <v>518</v>
      </c>
      <c r="BF88" s="27">
        <f t="shared" si="21"/>
        <v>79</v>
      </c>
      <c r="BG88" s="24">
        <f t="shared" si="21"/>
        <v>132</v>
      </c>
      <c r="BH88" s="24">
        <f t="shared" si="22"/>
        <v>236</v>
      </c>
      <c r="BI88" s="24">
        <f t="shared" si="23"/>
        <v>64</v>
      </c>
      <c r="BJ88" s="24">
        <f t="shared" si="23"/>
        <v>7</v>
      </c>
      <c r="BK88" s="25">
        <f t="shared" si="20"/>
        <v>518</v>
      </c>
      <c r="BM88" s="27" t="str">
        <f t="shared" si="15"/>
        <v/>
      </c>
      <c r="BN88" s="24" t="str">
        <f t="shared" si="16"/>
        <v/>
      </c>
      <c r="BO88" s="24" t="str">
        <f t="shared" si="17"/>
        <v/>
      </c>
      <c r="BP88" s="25" t="str">
        <f t="shared" si="14"/>
        <v/>
      </c>
    </row>
    <row r="89" spans="1:68" x14ac:dyDescent="0.2">
      <c r="A89" s="23" t="s">
        <v>273</v>
      </c>
      <c r="B89" s="24" t="s">
        <v>274</v>
      </c>
      <c r="C89" s="24">
        <v>0</v>
      </c>
      <c r="D89" s="24">
        <v>0</v>
      </c>
      <c r="E89" s="24"/>
      <c r="F89" s="24">
        <v>0</v>
      </c>
      <c r="G89" s="24">
        <v>1</v>
      </c>
      <c r="H89" s="24">
        <v>1</v>
      </c>
      <c r="I89" s="24">
        <v>1</v>
      </c>
      <c r="J89" s="24">
        <v>3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1</v>
      </c>
      <c r="R89" s="26">
        <v>61</v>
      </c>
      <c r="S89" s="27" t="s">
        <v>72</v>
      </c>
      <c r="T89" s="24" t="s">
        <v>62</v>
      </c>
      <c r="U89" s="24" t="s">
        <v>125</v>
      </c>
      <c r="V89" s="24">
        <v>0</v>
      </c>
      <c r="W89" s="24">
        <v>1</v>
      </c>
      <c r="X89" s="25" t="s">
        <v>73</v>
      </c>
      <c r="Z89" s="28">
        <v>38728</v>
      </c>
      <c r="AA89" s="29">
        <v>38831</v>
      </c>
      <c r="AB89" s="29">
        <v>39043</v>
      </c>
      <c r="AC89" s="29">
        <v>39091</v>
      </c>
      <c r="AD89" s="29">
        <v>39289</v>
      </c>
      <c r="AE89" s="29">
        <v>39386</v>
      </c>
      <c r="AF89" s="29">
        <v>39443</v>
      </c>
      <c r="AG89" s="29">
        <v>39462</v>
      </c>
      <c r="AH89" s="33">
        <v>39587</v>
      </c>
      <c r="AJ89" s="27">
        <v>0</v>
      </c>
      <c r="AK89" s="32"/>
      <c r="AL89" s="32"/>
      <c r="AM89" s="25"/>
      <c r="AO89" s="27">
        <v>1</v>
      </c>
      <c r="AP89" s="32">
        <v>39352</v>
      </c>
      <c r="AQ89" s="32">
        <v>39386</v>
      </c>
      <c r="AR89" s="44">
        <f>+AQ89-AP89</f>
        <v>34</v>
      </c>
      <c r="AT89" s="27">
        <v>1</v>
      </c>
      <c r="AU89" s="32">
        <v>39399</v>
      </c>
      <c r="AV89" s="32">
        <v>39429</v>
      </c>
      <c r="AW89" s="44">
        <f>+AV89-AU89</f>
        <v>30</v>
      </c>
      <c r="AY89" s="27">
        <v>0</v>
      </c>
      <c r="AZ89" s="25">
        <v>0</v>
      </c>
      <c r="BB89" s="27">
        <f t="shared" si="18"/>
        <v>715</v>
      </c>
      <c r="BC89" s="24">
        <f t="shared" si="24"/>
        <v>125</v>
      </c>
      <c r="BD89" s="25">
        <f t="shared" si="19"/>
        <v>840</v>
      </c>
      <c r="BF89" s="27">
        <f t="shared" si="21"/>
        <v>103</v>
      </c>
      <c r="BG89" s="24">
        <f t="shared" si="21"/>
        <v>212</v>
      </c>
      <c r="BH89" s="24">
        <f t="shared" si="22"/>
        <v>246</v>
      </c>
      <c r="BI89" s="24">
        <f t="shared" si="23"/>
        <v>97</v>
      </c>
      <c r="BJ89" s="24">
        <f t="shared" si="23"/>
        <v>57</v>
      </c>
      <c r="BK89" s="25">
        <f t="shared" si="20"/>
        <v>715</v>
      </c>
      <c r="BM89" s="27" t="str">
        <f t="shared" si="15"/>
        <v/>
      </c>
      <c r="BN89" s="24" t="str">
        <f t="shared" si="16"/>
        <v/>
      </c>
      <c r="BO89" s="24" t="str">
        <f t="shared" si="17"/>
        <v/>
      </c>
      <c r="BP89" s="25" t="str">
        <f t="shared" si="14"/>
        <v/>
      </c>
    </row>
    <row r="90" spans="1:68" x14ac:dyDescent="0.2">
      <c r="A90" s="23" t="s">
        <v>275</v>
      </c>
      <c r="B90" s="24" t="s">
        <v>276</v>
      </c>
      <c r="C90" s="24">
        <v>0</v>
      </c>
      <c r="D90" s="24">
        <v>0</v>
      </c>
      <c r="E90" s="24"/>
      <c r="F90" s="24">
        <v>0</v>
      </c>
      <c r="G90" s="24">
        <v>0</v>
      </c>
      <c r="H90" s="24">
        <v>1</v>
      </c>
      <c r="I90" s="24">
        <v>1</v>
      </c>
      <c r="J90" s="24">
        <v>7</v>
      </c>
      <c r="K90" s="24">
        <v>2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1</v>
      </c>
      <c r="R90" s="26">
        <v>53</v>
      </c>
      <c r="S90" s="27" t="s">
        <v>72</v>
      </c>
      <c r="T90" s="24" t="s">
        <v>194</v>
      </c>
      <c r="U90" s="24" t="s">
        <v>93</v>
      </c>
      <c r="V90" s="24">
        <v>0</v>
      </c>
      <c r="W90" s="24">
        <v>1</v>
      </c>
      <c r="X90" s="25" t="s">
        <v>100</v>
      </c>
      <c r="Z90" s="28">
        <v>38730</v>
      </c>
      <c r="AA90" s="29">
        <v>38807</v>
      </c>
      <c r="AB90" s="29">
        <v>39002</v>
      </c>
      <c r="AC90" s="29">
        <v>39034</v>
      </c>
      <c r="AD90" s="29">
        <v>39112</v>
      </c>
      <c r="AE90" s="29">
        <v>39182</v>
      </c>
      <c r="AF90" s="29">
        <v>39239</v>
      </c>
      <c r="AG90" s="29">
        <v>39251</v>
      </c>
      <c r="AH90" s="33">
        <v>39350</v>
      </c>
      <c r="AJ90" s="27">
        <v>0</v>
      </c>
      <c r="AK90" s="32"/>
      <c r="AL90" s="32"/>
      <c r="AM90" s="25"/>
      <c r="AO90" s="27">
        <v>0</v>
      </c>
      <c r="AP90" s="32"/>
      <c r="AQ90" s="32"/>
      <c r="AR90" s="25"/>
      <c r="AT90" s="27">
        <v>0</v>
      </c>
      <c r="AU90" s="32"/>
      <c r="AV90" s="32"/>
      <c r="AW90" s="25"/>
      <c r="AY90" s="27">
        <v>3000</v>
      </c>
      <c r="AZ90" s="25">
        <v>0</v>
      </c>
      <c r="BB90" s="27">
        <f t="shared" si="18"/>
        <v>509</v>
      </c>
      <c r="BC90" s="24">
        <f t="shared" si="24"/>
        <v>99</v>
      </c>
      <c r="BD90" s="25">
        <f t="shared" si="19"/>
        <v>608</v>
      </c>
      <c r="BF90" s="27">
        <f t="shared" si="21"/>
        <v>77</v>
      </c>
      <c r="BG90" s="24">
        <f t="shared" si="21"/>
        <v>195</v>
      </c>
      <c r="BH90" s="24">
        <f t="shared" si="22"/>
        <v>110</v>
      </c>
      <c r="BI90" s="24">
        <f t="shared" si="23"/>
        <v>70</v>
      </c>
      <c r="BJ90" s="24">
        <f t="shared" si="23"/>
        <v>57</v>
      </c>
      <c r="BK90" s="25">
        <f t="shared" si="20"/>
        <v>509</v>
      </c>
      <c r="BM90" s="27" t="str">
        <f t="shared" si="15"/>
        <v/>
      </c>
      <c r="BN90" s="24" t="str">
        <f t="shared" si="16"/>
        <v/>
      </c>
      <c r="BO90" s="24" t="str">
        <f t="shared" si="17"/>
        <v/>
      </c>
      <c r="BP90" s="25" t="str">
        <f t="shared" si="14"/>
        <v/>
      </c>
    </row>
    <row r="91" spans="1:68" x14ac:dyDescent="0.2">
      <c r="A91" s="23" t="s">
        <v>277</v>
      </c>
      <c r="B91" s="24" t="s">
        <v>278</v>
      </c>
      <c r="C91" s="24">
        <v>0</v>
      </c>
      <c r="D91" s="24">
        <v>0</v>
      </c>
      <c r="E91" s="24"/>
      <c r="F91" s="24">
        <v>0</v>
      </c>
      <c r="G91" s="24">
        <v>0</v>
      </c>
      <c r="H91" s="24">
        <v>1</v>
      </c>
      <c r="I91" s="24">
        <v>1</v>
      </c>
      <c r="J91" s="24">
        <v>0</v>
      </c>
      <c r="K91" s="24">
        <v>0</v>
      </c>
      <c r="L91" s="24">
        <v>0</v>
      </c>
      <c r="M91" s="24">
        <v>1</v>
      </c>
      <c r="N91" s="24">
        <v>0</v>
      </c>
      <c r="O91" s="24">
        <v>0</v>
      </c>
      <c r="P91" s="24">
        <v>0</v>
      </c>
      <c r="Q91" s="25">
        <v>0</v>
      </c>
      <c r="R91" s="26"/>
      <c r="S91" s="27"/>
      <c r="T91" s="24" t="s">
        <v>134</v>
      </c>
      <c r="U91" s="24" t="s">
        <v>68</v>
      </c>
      <c r="V91" s="24"/>
      <c r="W91" s="24"/>
      <c r="X91" s="25"/>
      <c r="Z91" s="28">
        <v>38748</v>
      </c>
      <c r="AA91" s="29">
        <v>38800</v>
      </c>
      <c r="AB91" s="29">
        <v>38972</v>
      </c>
      <c r="AC91" s="29" t="s">
        <v>69</v>
      </c>
      <c r="AD91" s="29" t="s">
        <v>69</v>
      </c>
      <c r="AE91" s="29" t="s">
        <v>69</v>
      </c>
      <c r="AF91" s="29">
        <v>39072</v>
      </c>
      <c r="AG91" s="29"/>
      <c r="AH91" s="33"/>
      <c r="AJ91" s="27">
        <v>0</v>
      </c>
      <c r="AK91" s="32"/>
      <c r="AL91" s="32"/>
      <c r="AM91" s="25"/>
      <c r="AO91" s="27">
        <v>0</v>
      </c>
      <c r="AP91" s="32"/>
      <c r="AQ91" s="32"/>
      <c r="AR91" s="25"/>
      <c r="AT91" s="27">
        <v>0</v>
      </c>
      <c r="AU91" s="32"/>
      <c r="AV91" s="32"/>
      <c r="AW91" s="25"/>
      <c r="AY91" s="27"/>
      <c r="AZ91" s="25"/>
      <c r="BB91" s="27">
        <f t="shared" si="18"/>
        <v>324</v>
      </c>
      <c r="BC91" s="24" t="str">
        <f t="shared" si="24"/>
        <v/>
      </c>
      <c r="BD91" s="25">
        <f t="shared" si="19"/>
        <v>324</v>
      </c>
      <c r="BF91" s="27" t="str">
        <f t="shared" si="21"/>
        <v/>
      </c>
      <c r="BG91" s="24" t="str">
        <f t="shared" si="21"/>
        <v/>
      </c>
      <c r="BH91" s="24" t="str">
        <f t="shared" si="22"/>
        <v/>
      </c>
      <c r="BI91" s="24" t="str">
        <f t="shared" si="23"/>
        <v/>
      </c>
      <c r="BJ91" s="24" t="str">
        <f t="shared" si="23"/>
        <v/>
      </c>
      <c r="BK91" s="25" t="str">
        <f t="shared" si="20"/>
        <v/>
      </c>
      <c r="BM91" s="27" t="str">
        <f t="shared" si="15"/>
        <v/>
      </c>
      <c r="BN91" s="24" t="str">
        <f t="shared" si="16"/>
        <v/>
      </c>
      <c r="BO91" s="24" t="str">
        <f t="shared" si="17"/>
        <v/>
      </c>
      <c r="BP91" s="25" t="str">
        <f t="shared" si="14"/>
        <v/>
      </c>
    </row>
    <row r="92" spans="1:68" x14ac:dyDescent="0.2">
      <c r="A92" s="23" t="s">
        <v>279</v>
      </c>
      <c r="B92" s="24" t="s">
        <v>280</v>
      </c>
      <c r="C92" s="24">
        <v>0</v>
      </c>
      <c r="D92" s="24">
        <v>0</v>
      </c>
      <c r="E92" s="24"/>
      <c r="F92" s="24">
        <v>0</v>
      </c>
      <c r="G92" s="24">
        <v>0</v>
      </c>
      <c r="H92" s="24">
        <v>0</v>
      </c>
      <c r="I92" s="24">
        <v>1</v>
      </c>
      <c r="J92" s="24">
        <v>12</v>
      </c>
      <c r="K92" s="24">
        <v>1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1</v>
      </c>
      <c r="R92" s="26">
        <v>58</v>
      </c>
      <c r="S92" s="27" t="s">
        <v>72</v>
      </c>
      <c r="T92" s="24" t="s">
        <v>134</v>
      </c>
      <c r="U92" s="24" t="s">
        <v>281</v>
      </c>
      <c r="V92" s="24">
        <v>0</v>
      </c>
      <c r="W92" s="24">
        <v>1</v>
      </c>
      <c r="X92" s="25" t="s">
        <v>73</v>
      </c>
      <c r="Z92" s="28">
        <v>38778</v>
      </c>
      <c r="AA92" s="29">
        <v>38803</v>
      </c>
      <c r="AB92" s="29">
        <v>38988</v>
      </c>
      <c r="AC92" s="29">
        <v>38994</v>
      </c>
      <c r="AD92" s="29">
        <v>39217</v>
      </c>
      <c r="AE92" s="29">
        <v>39261</v>
      </c>
      <c r="AF92" s="29">
        <v>39308</v>
      </c>
      <c r="AG92" s="29">
        <v>39322</v>
      </c>
      <c r="AH92" s="33">
        <v>39442</v>
      </c>
      <c r="AJ92" s="27">
        <v>0</v>
      </c>
      <c r="AK92" s="32"/>
      <c r="AL92" s="32"/>
      <c r="AM92" s="25"/>
      <c r="AO92" s="27">
        <v>0</v>
      </c>
      <c r="AP92" s="32"/>
      <c r="AQ92" s="32"/>
      <c r="AR92" s="25"/>
      <c r="AT92" s="27">
        <v>0</v>
      </c>
      <c r="AU92" s="32"/>
      <c r="AV92" s="32"/>
      <c r="AW92" s="25"/>
      <c r="AY92" s="27">
        <v>0</v>
      </c>
      <c r="AZ92" s="25">
        <v>0</v>
      </c>
      <c r="BB92" s="27">
        <f t="shared" si="18"/>
        <v>530</v>
      </c>
      <c r="BC92" s="24">
        <f t="shared" si="24"/>
        <v>120</v>
      </c>
      <c r="BD92" s="25">
        <f t="shared" si="19"/>
        <v>650</v>
      </c>
      <c r="BF92" s="27">
        <f t="shared" si="21"/>
        <v>25</v>
      </c>
      <c r="BG92" s="24">
        <f t="shared" si="21"/>
        <v>185</v>
      </c>
      <c r="BH92" s="24">
        <f t="shared" si="22"/>
        <v>229</v>
      </c>
      <c r="BI92" s="24">
        <f t="shared" si="23"/>
        <v>44</v>
      </c>
      <c r="BJ92" s="24">
        <f t="shared" si="23"/>
        <v>47</v>
      </c>
      <c r="BK92" s="25">
        <f t="shared" si="20"/>
        <v>530</v>
      </c>
      <c r="BM92" s="27" t="str">
        <f t="shared" si="15"/>
        <v/>
      </c>
      <c r="BN92" s="24" t="str">
        <f t="shared" si="16"/>
        <v/>
      </c>
      <c r="BO92" s="24" t="str">
        <f t="shared" si="17"/>
        <v/>
      </c>
      <c r="BP92" s="25" t="str">
        <f t="shared" ref="BP92:BP155" si="25">+IF(AND($I92=0,$Q92=1),AF92-Z92,"")</f>
        <v/>
      </c>
    </row>
    <row r="93" spans="1:68" x14ac:dyDescent="0.2">
      <c r="A93" s="23" t="s">
        <v>282</v>
      </c>
      <c r="B93" s="24" t="s">
        <v>283</v>
      </c>
      <c r="C93" s="24">
        <v>0</v>
      </c>
      <c r="D93" s="24">
        <v>0</v>
      </c>
      <c r="E93" s="24"/>
      <c r="F93" s="24">
        <v>0</v>
      </c>
      <c r="G93" s="24">
        <v>0</v>
      </c>
      <c r="H93" s="24">
        <v>1</v>
      </c>
      <c r="I93" s="24">
        <v>0</v>
      </c>
      <c r="J93" s="24">
        <v>0</v>
      </c>
      <c r="K93" s="24">
        <v>1</v>
      </c>
      <c r="L93" s="24">
        <v>0</v>
      </c>
      <c r="M93" s="24">
        <v>1</v>
      </c>
      <c r="N93" s="24">
        <v>0</v>
      </c>
      <c r="O93" s="24">
        <v>0</v>
      </c>
      <c r="P93" s="24">
        <v>0</v>
      </c>
      <c r="Q93" s="25">
        <v>0</v>
      </c>
      <c r="R93" s="26"/>
      <c r="S93" s="27"/>
      <c r="T93" s="24" t="s">
        <v>134</v>
      </c>
      <c r="U93" s="24" t="s">
        <v>68</v>
      </c>
      <c r="V93" s="24"/>
      <c r="W93" s="24"/>
      <c r="X93" s="25"/>
      <c r="Z93" s="28">
        <v>38786</v>
      </c>
      <c r="AA93" s="29">
        <v>38813</v>
      </c>
      <c r="AB93" s="29" t="s">
        <v>69</v>
      </c>
      <c r="AC93" s="29" t="s">
        <v>69</v>
      </c>
      <c r="AD93" s="29" t="s">
        <v>69</v>
      </c>
      <c r="AE93" s="29" t="s">
        <v>69</v>
      </c>
      <c r="AF93" s="29">
        <v>38930</v>
      </c>
      <c r="AG93" s="29"/>
      <c r="AH93" s="33"/>
      <c r="AJ93" s="27">
        <v>0</v>
      </c>
      <c r="AK93" s="32"/>
      <c r="AL93" s="32"/>
      <c r="AM93" s="25"/>
      <c r="AO93" s="27">
        <v>0</v>
      </c>
      <c r="AP93" s="32"/>
      <c r="AQ93" s="32"/>
      <c r="AR93" s="25"/>
      <c r="AT93" s="27">
        <v>0</v>
      </c>
      <c r="AU93" s="32"/>
      <c r="AV93" s="32"/>
      <c r="AW93" s="25"/>
      <c r="AY93" s="27"/>
      <c r="AZ93" s="25"/>
      <c r="BB93" s="27">
        <f t="shared" si="18"/>
        <v>144</v>
      </c>
      <c r="BC93" s="24" t="str">
        <f t="shared" si="24"/>
        <v/>
      </c>
      <c r="BD93" s="25">
        <f t="shared" si="19"/>
        <v>144</v>
      </c>
      <c r="BF93" s="27" t="str">
        <f t="shared" si="21"/>
        <v/>
      </c>
      <c r="BG93" s="24" t="str">
        <f t="shared" si="21"/>
        <v/>
      </c>
      <c r="BH93" s="24" t="str">
        <f t="shared" si="22"/>
        <v/>
      </c>
      <c r="BI93" s="24" t="str">
        <f t="shared" si="23"/>
        <v/>
      </c>
      <c r="BJ93" s="24" t="str">
        <f t="shared" si="23"/>
        <v/>
      </c>
      <c r="BK93" s="25" t="str">
        <f t="shared" si="20"/>
        <v/>
      </c>
      <c r="BM93" s="27" t="str">
        <f t="shared" si="15"/>
        <v/>
      </c>
      <c r="BN93" s="24" t="str">
        <f t="shared" si="16"/>
        <v/>
      </c>
      <c r="BO93" s="24" t="str">
        <f t="shared" si="17"/>
        <v/>
      </c>
      <c r="BP93" s="25" t="str">
        <f t="shared" si="25"/>
        <v/>
      </c>
    </row>
    <row r="94" spans="1:68" x14ac:dyDescent="0.2">
      <c r="A94" s="35" t="s">
        <v>284</v>
      </c>
      <c r="B94" s="36" t="s">
        <v>285</v>
      </c>
      <c r="C94" s="36">
        <v>0</v>
      </c>
      <c r="D94" s="36">
        <v>1</v>
      </c>
      <c r="E94" s="36" t="s">
        <v>282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  <c r="R94" s="38"/>
      <c r="S94" s="39"/>
      <c r="T94" s="36"/>
      <c r="U94" s="36"/>
      <c r="V94" s="36"/>
      <c r="W94" s="36"/>
      <c r="X94" s="37"/>
      <c r="Z94" s="40">
        <v>38786</v>
      </c>
      <c r="AA94" s="41"/>
      <c r="AB94" s="41"/>
      <c r="AC94" s="41"/>
      <c r="AD94" s="41"/>
      <c r="AE94" s="41"/>
      <c r="AF94" s="41"/>
      <c r="AG94" s="41"/>
      <c r="AH94" s="42"/>
      <c r="AJ94" s="39"/>
      <c r="AK94" s="43"/>
      <c r="AL94" s="43"/>
      <c r="AM94" s="37"/>
      <c r="AO94" s="39"/>
      <c r="AP94" s="43"/>
      <c r="AQ94" s="43"/>
      <c r="AR94" s="37"/>
      <c r="AT94" s="39"/>
      <c r="AU94" s="43"/>
      <c r="AV94" s="43"/>
      <c r="AW94" s="37"/>
      <c r="AY94" s="39"/>
      <c r="AZ94" s="37"/>
      <c r="BB94" s="39" t="str">
        <f t="shared" si="18"/>
        <v/>
      </c>
      <c r="BC94" s="36" t="str">
        <f t="shared" si="24"/>
        <v/>
      </c>
      <c r="BD94" s="37" t="str">
        <f t="shared" si="19"/>
        <v/>
      </c>
      <c r="BF94" s="39" t="str">
        <f t="shared" si="21"/>
        <v/>
      </c>
      <c r="BG94" s="36" t="str">
        <f t="shared" si="21"/>
        <v/>
      </c>
      <c r="BH94" s="36" t="str">
        <f t="shared" si="22"/>
        <v/>
      </c>
      <c r="BI94" s="36" t="str">
        <f t="shared" si="23"/>
        <v/>
      </c>
      <c r="BJ94" s="36" t="str">
        <f t="shared" si="23"/>
        <v/>
      </c>
      <c r="BK94" s="37" t="str">
        <f t="shared" si="20"/>
        <v/>
      </c>
      <c r="BM94" s="39" t="str">
        <f t="shared" si="15"/>
        <v/>
      </c>
      <c r="BN94" s="36" t="str">
        <f t="shared" si="16"/>
        <v/>
      </c>
      <c r="BO94" s="36" t="str">
        <f t="shared" si="17"/>
        <v/>
      </c>
      <c r="BP94" s="37" t="str">
        <f t="shared" si="25"/>
        <v/>
      </c>
    </row>
    <row r="95" spans="1:68" x14ac:dyDescent="0.2">
      <c r="A95" s="23" t="s">
        <v>286</v>
      </c>
      <c r="B95" s="24" t="s">
        <v>287</v>
      </c>
      <c r="C95" s="24">
        <v>0</v>
      </c>
      <c r="D95" s="24">
        <v>0</v>
      </c>
      <c r="E95" s="24"/>
      <c r="F95" s="24">
        <v>0</v>
      </c>
      <c r="G95" s="24">
        <v>0</v>
      </c>
      <c r="H95" s="24">
        <v>0</v>
      </c>
      <c r="I95" s="24">
        <v>1</v>
      </c>
      <c r="J95" s="24">
        <v>4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5">
        <v>1</v>
      </c>
      <c r="R95" s="26">
        <v>50</v>
      </c>
      <c r="S95" s="27" t="s">
        <v>72</v>
      </c>
      <c r="T95" s="24" t="s">
        <v>208</v>
      </c>
      <c r="U95" s="24" t="s">
        <v>260</v>
      </c>
      <c r="V95" s="24">
        <v>0</v>
      </c>
      <c r="W95" s="24">
        <v>0</v>
      </c>
      <c r="X95" s="25"/>
      <c r="Z95" s="28">
        <v>38820</v>
      </c>
      <c r="AA95" s="29">
        <v>38874</v>
      </c>
      <c r="AB95" s="29">
        <v>38951</v>
      </c>
      <c r="AC95" s="29">
        <v>38954</v>
      </c>
      <c r="AD95" s="29">
        <v>39072</v>
      </c>
      <c r="AE95" s="29">
        <v>39092</v>
      </c>
      <c r="AF95" s="29">
        <v>39113</v>
      </c>
      <c r="AG95" s="29"/>
      <c r="AH95" s="33"/>
      <c r="AJ95" s="27">
        <v>0</v>
      </c>
      <c r="AK95" s="32"/>
      <c r="AL95" s="32"/>
      <c r="AM95" s="25"/>
      <c r="AO95" s="27">
        <v>0</v>
      </c>
      <c r="AP95" s="32"/>
      <c r="AQ95" s="32"/>
      <c r="AR95" s="25"/>
      <c r="AT95" s="27">
        <v>0</v>
      </c>
      <c r="AU95" s="32"/>
      <c r="AV95" s="32"/>
      <c r="AW95" s="25"/>
      <c r="AY95" s="27">
        <v>0</v>
      </c>
      <c r="AZ95" s="25">
        <v>0</v>
      </c>
      <c r="BB95" s="27">
        <f t="shared" si="18"/>
        <v>293</v>
      </c>
      <c r="BC95" s="24" t="str">
        <f t="shared" si="24"/>
        <v/>
      </c>
      <c r="BD95" s="25">
        <f t="shared" si="19"/>
        <v>293</v>
      </c>
      <c r="BF95" s="27">
        <f t="shared" si="21"/>
        <v>54</v>
      </c>
      <c r="BG95" s="24">
        <f t="shared" si="21"/>
        <v>77</v>
      </c>
      <c r="BH95" s="24">
        <f t="shared" si="22"/>
        <v>121</v>
      </c>
      <c r="BI95" s="24">
        <f t="shared" si="23"/>
        <v>20</v>
      </c>
      <c r="BJ95" s="24">
        <f t="shared" si="23"/>
        <v>21</v>
      </c>
      <c r="BK95" s="25">
        <f t="shared" si="20"/>
        <v>293</v>
      </c>
      <c r="BM95" s="27" t="str">
        <f t="shared" si="15"/>
        <v/>
      </c>
      <c r="BN95" s="24" t="str">
        <f t="shared" si="16"/>
        <v/>
      </c>
      <c r="BO95" s="24" t="str">
        <f t="shared" si="17"/>
        <v/>
      </c>
      <c r="BP95" s="25" t="str">
        <f t="shared" si="25"/>
        <v/>
      </c>
    </row>
    <row r="96" spans="1:68" x14ac:dyDescent="0.2">
      <c r="A96" s="23" t="s">
        <v>288</v>
      </c>
      <c r="B96" s="24" t="s">
        <v>289</v>
      </c>
      <c r="C96" s="24">
        <v>0</v>
      </c>
      <c r="D96" s="24">
        <v>0</v>
      </c>
      <c r="E96" s="24"/>
      <c r="F96" s="24">
        <v>1</v>
      </c>
      <c r="G96" s="24">
        <v>1</v>
      </c>
      <c r="H96" s="24">
        <v>0</v>
      </c>
      <c r="I96" s="24">
        <v>1</v>
      </c>
      <c r="J96" s="24">
        <v>4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5">
        <v>1</v>
      </c>
      <c r="R96" s="26">
        <v>55</v>
      </c>
      <c r="S96" s="27" t="s">
        <v>72</v>
      </c>
      <c r="T96" s="24" t="s">
        <v>62</v>
      </c>
      <c r="U96" s="24" t="s">
        <v>290</v>
      </c>
      <c r="V96" s="24">
        <v>0</v>
      </c>
      <c r="W96" s="24">
        <v>1</v>
      </c>
      <c r="X96" s="25" t="s">
        <v>73</v>
      </c>
      <c r="Z96" s="28">
        <v>38833</v>
      </c>
      <c r="AA96" s="29">
        <v>38873</v>
      </c>
      <c r="AB96" s="29">
        <v>38981</v>
      </c>
      <c r="AC96" s="29">
        <v>38982</v>
      </c>
      <c r="AD96" s="29">
        <v>39107</v>
      </c>
      <c r="AE96" s="29">
        <v>39211</v>
      </c>
      <c r="AF96" s="29">
        <v>39254</v>
      </c>
      <c r="AG96" s="29">
        <v>39268</v>
      </c>
      <c r="AH96" s="33">
        <v>39365</v>
      </c>
      <c r="AJ96" s="27">
        <v>0</v>
      </c>
      <c r="AK96" s="32"/>
      <c r="AL96" s="32"/>
      <c r="AM96" s="25"/>
      <c r="AO96" s="27">
        <v>1</v>
      </c>
      <c r="AP96" s="32">
        <v>39184</v>
      </c>
      <c r="AQ96" s="32">
        <v>39211</v>
      </c>
      <c r="AR96" s="44">
        <f>+AQ96-AP96</f>
        <v>27</v>
      </c>
      <c r="AT96" s="27">
        <v>0</v>
      </c>
      <c r="AU96" s="32"/>
      <c r="AV96" s="32"/>
      <c r="AW96" s="25"/>
      <c r="AY96" s="27">
        <v>3960</v>
      </c>
      <c r="AZ96" s="25">
        <v>3960</v>
      </c>
      <c r="BB96" s="27">
        <f t="shared" si="18"/>
        <v>421</v>
      </c>
      <c r="BC96" s="24">
        <f t="shared" si="24"/>
        <v>97</v>
      </c>
      <c r="BD96" s="25">
        <f t="shared" si="19"/>
        <v>518</v>
      </c>
      <c r="BF96" s="27">
        <f t="shared" si="21"/>
        <v>40</v>
      </c>
      <c r="BG96" s="24">
        <f t="shared" si="21"/>
        <v>108</v>
      </c>
      <c r="BH96" s="24">
        <f t="shared" si="22"/>
        <v>126</v>
      </c>
      <c r="BI96" s="24">
        <f t="shared" si="23"/>
        <v>104</v>
      </c>
      <c r="BJ96" s="24">
        <f t="shared" si="23"/>
        <v>43</v>
      </c>
      <c r="BK96" s="25">
        <f t="shared" si="20"/>
        <v>421</v>
      </c>
      <c r="BM96" s="27" t="str">
        <f t="shared" si="15"/>
        <v/>
      </c>
      <c r="BN96" s="24" t="str">
        <f t="shared" si="16"/>
        <v/>
      </c>
      <c r="BO96" s="24" t="str">
        <f t="shared" si="17"/>
        <v/>
      </c>
      <c r="BP96" s="25" t="str">
        <f t="shared" si="25"/>
        <v/>
      </c>
    </row>
    <row r="97" spans="1:68" x14ac:dyDescent="0.2">
      <c r="A97" s="23" t="s">
        <v>291</v>
      </c>
      <c r="B97" s="24" t="s">
        <v>292</v>
      </c>
      <c r="C97" s="24">
        <v>0</v>
      </c>
      <c r="D97" s="24">
        <v>0</v>
      </c>
      <c r="E97" s="24"/>
      <c r="F97" s="24">
        <v>0</v>
      </c>
      <c r="G97" s="24">
        <v>0</v>
      </c>
      <c r="H97" s="24">
        <v>1</v>
      </c>
      <c r="I97" s="24">
        <v>1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1</v>
      </c>
      <c r="P97" s="24">
        <v>0</v>
      </c>
      <c r="Q97" s="25">
        <v>0</v>
      </c>
      <c r="R97" s="26"/>
      <c r="S97" s="27"/>
      <c r="T97" s="24" t="s">
        <v>194</v>
      </c>
      <c r="U97" s="24" t="s">
        <v>79</v>
      </c>
      <c r="V97" s="24"/>
      <c r="W97" s="24"/>
      <c r="X97" s="25"/>
      <c r="Z97" s="28">
        <v>38862</v>
      </c>
      <c r="AA97" s="29">
        <v>38890</v>
      </c>
      <c r="AB97" s="29">
        <v>39064</v>
      </c>
      <c r="AC97" s="29" t="s">
        <v>69</v>
      </c>
      <c r="AD97" s="29"/>
      <c r="AE97" s="29"/>
      <c r="AF97" s="29">
        <v>39162</v>
      </c>
      <c r="AG97" s="29"/>
      <c r="AH97" s="33"/>
      <c r="AJ97" s="27">
        <v>0</v>
      </c>
      <c r="AK97" s="32"/>
      <c r="AL97" s="32"/>
      <c r="AM97" s="25"/>
      <c r="AO97" s="27">
        <v>0</v>
      </c>
      <c r="AP97" s="32"/>
      <c r="AQ97" s="32"/>
      <c r="AR97" s="25"/>
      <c r="AT97" s="27">
        <v>0</v>
      </c>
      <c r="AU97" s="32"/>
      <c r="AV97" s="32"/>
      <c r="AW97" s="25"/>
      <c r="AY97" s="27"/>
      <c r="AZ97" s="25"/>
      <c r="BB97" s="27">
        <f t="shared" si="18"/>
        <v>300</v>
      </c>
      <c r="BC97" s="24" t="str">
        <f t="shared" si="24"/>
        <v/>
      </c>
      <c r="BD97" s="25">
        <f t="shared" si="19"/>
        <v>300</v>
      </c>
      <c r="BF97" s="27" t="str">
        <f t="shared" si="21"/>
        <v/>
      </c>
      <c r="BG97" s="24" t="str">
        <f t="shared" si="21"/>
        <v/>
      </c>
      <c r="BH97" s="24" t="str">
        <f t="shared" si="22"/>
        <v/>
      </c>
      <c r="BI97" s="24" t="str">
        <f t="shared" si="23"/>
        <v/>
      </c>
      <c r="BJ97" s="24" t="str">
        <f t="shared" si="23"/>
        <v/>
      </c>
      <c r="BK97" s="25" t="str">
        <f t="shared" si="20"/>
        <v/>
      </c>
      <c r="BM97" s="27" t="str">
        <f t="shared" si="15"/>
        <v/>
      </c>
      <c r="BN97" s="24" t="str">
        <f t="shared" si="16"/>
        <v/>
      </c>
      <c r="BO97" s="24" t="str">
        <f t="shared" si="17"/>
        <v/>
      </c>
      <c r="BP97" s="25" t="str">
        <f t="shared" si="25"/>
        <v/>
      </c>
    </row>
    <row r="98" spans="1:68" x14ac:dyDescent="0.2">
      <c r="A98" s="23" t="s">
        <v>293</v>
      </c>
      <c r="B98" s="24" t="s">
        <v>294</v>
      </c>
      <c r="C98" s="24">
        <v>0</v>
      </c>
      <c r="D98" s="24">
        <v>0</v>
      </c>
      <c r="E98" s="24"/>
      <c r="F98" s="24">
        <v>0</v>
      </c>
      <c r="G98" s="24">
        <v>0</v>
      </c>
      <c r="H98" s="24">
        <v>1</v>
      </c>
      <c r="I98" s="24">
        <v>1</v>
      </c>
      <c r="J98" s="24">
        <v>8</v>
      </c>
      <c r="K98" s="24">
        <v>9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>
        <v>1</v>
      </c>
      <c r="R98" s="26">
        <v>64</v>
      </c>
      <c r="S98" s="27" t="s">
        <v>66</v>
      </c>
      <c r="T98" s="24" t="s">
        <v>295</v>
      </c>
      <c r="U98" s="24" t="s">
        <v>93</v>
      </c>
      <c r="V98" s="24">
        <v>0</v>
      </c>
      <c r="W98" s="24">
        <v>0</v>
      </c>
      <c r="X98" s="25"/>
      <c r="Z98" s="28">
        <v>38868</v>
      </c>
      <c r="AA98" s="29">
        <v>38947</v>
      </c>
      <c r="AB98" s="29">
        <v>39330</v>
      </c>
      <c r="AC98" s="29">
        <v>39350</v>
      </c>
      <c r="AD98" s="29">
        <v>39456</v>
      </c>
      <c r="AE98" s="29">
        <v>39527</v>
      </c>
      <c r="AF98" s="29">
        <v>39556</v>
      </c>
      <c r="AG98" s="29"/>
      <c r="AH98" s="33"/>
      <c r="AJ98" s="27">
        <v>0</v>
      </c>
      <c r="AK98" s="32"/>
      <c r="AL98" s="32"/>
      <c r="AM98" s="25"/>
      <c r="AO98" s="27">
        <v>1</v>
      </c>
      <c r="AP98" s="32">
        <v>39465</v>
      </c>
      <c r="AQ98" s="32">
        <v>39527</v>
      </c>
      <c r="AR98" s="44">
        <f>+AQ98-AP98</f>
        <v>62</v>
      </c>
      <c r="AT98" s="27">
        <v>0</v>
      </c>
      <c r="AU98" s="32"/>
      <c r="AV98" s="32"/>
      <c r="AW98" s="25"/>
      <c r="AY98" s="27"/>
      <c r="AZ98" s="25"/>
      <c r="BB98" s="27">
        <f t="shared" si="18"/>
        <v>688</v>
      </c>
      <c r="BC98" s="24" t="str">
        <f t="shared" si="24"/>
        <v/>
      </c>
      <c r="BD98" s="25">
        <f t="shared" si="19"/>
        <v>688</v>
      </c>
      <c r="BF98" s="27">
        <f t="shared" si="21"/>
        <v>79</v>
      </c>
      <c r="BG98" s="24">
        <f t="shared" si="21"/>
        <v>383</v>
      </c>
      <c r="BH98" s="24">
        <f t="shared" si="22"/>
        <v>126</v>
      </c>
      <c r="BI98" s="24">
        <f t="shared" si="23"/>
        <v>71</v>
      </c>
      <c r="BJ98" s="24">
        <f t="shared" si="23"/>
        <v>29</v>
      </c>
      <c r="BK98" s="25">
        <f t="shared" si="20"/>
        <v>688</v>
      </c>
      <c r="BM98" s="27" t="str">
        <f t="shared" si="15"/>
        <v/>
      </c>
      <c r="BN98" s="24" t="str">
        <f t="shared" si="16"/>
        <v/>
      </c>
      <c r="BO98" s="24" t="str">
        <f t="shared" si="17"/>
        <v/>
      </c>
      <c r="BP98" s="25" t="str">
        <f t="shared" si="25"/>
        <v/>
      </c>
    </row>
    <row r="99" spans="1:68" x14ac:dyDescent="0.2">
      <c r="A99" s="23" t="s">
        <v>296</v>
      </c>
      <c r="B99" s="24" t="s">
        <v>297</v>
      </c>
      <c r="C99" s="24">
        <v>0</v>
      </c>
      <c r="D99" s="24">
        <v>0</v>
      </c>
      <c r="E99" s="24"/>
      <c r="F99" s="24">
        <v>0</v>
      </c>
      <c r="G99" s="24">
        <v>0</v>
      </c>
      <c r="H99" s="24">
        <v>1</v>
      </c>
      <c r="I99" s="24">
        <v>1</v>
      </c>
      <c r="J99" s="24">
        <v>6</v>
      </c>
      <c r="K99" s="24">
        <v>1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>
        <v>1</v>
      </c>
      <c r="R99" s="26">
        <v>80</v>
      </c>
      <c r="S99" s="27" t="s">
        <v>66</v>
      </c>
      <c r="T99" s="24" t="s">
        <v>62</v>
      </c>
      <c r="U99" s="24" t="s">
        <v>203</v>
      </c>
      <c r="V99" s="24">
        <v>0</v>
      </c>
      <c r="W99" s="24">
        <v>1</v>
      </c>
      <c r="X99" s="25" t="s">
        <v>73</v>
      </c>
      <c r="Z99" s="28">
        <v>38874</v>
      </c>
      <c r="AA99" s="29">
        <v>39063</v>
      </c>
      <c r="AB99" s="29">
        <v>39196</v>
      </c>
      <c r="AC99" s="29">
        <v>39202</v>
      </c>
      <c r="AD99" s="29">
        <v>39553</v>
      </c>
      <c r="AE99" s="29">
        <v>39687</v>
      </c>
      <c r="AF99" s="29">
        <v>39821</v>
      </c>
      <c r="AG99" s="29">
        <v>39877</v>
      </c>
      <c r="AH99" s="33">
        <v>40015</v>
      </c>
      <c r="AJ99" s="27">
        <v>0</v>
      </c>
      <c r="AK99" s="32"/>
      <c r="AL99" s="32"/>
      <c r="AM99" s="25"/>
      <c r="AO99" s="27">
        <v>1</v>
      </c>
      <c r="AP99" s="32">
        <v>39632</v>
      </c>
      <c r="AQ99" s="32">
        <v>39687</v>
      </c>
      <c r="AR99" s="44">
        <f>+AQ99-AP99</f>
        <v>55</v>
      </c>
      <c r="AT99" s="27">
        <v>0</v>
      </c>
      <c r="AU99" s="32"/>
      <c r="AV99" s="32"/>
      <c r="AW99" s="25"/>
      <c r="AY99" s="27"/>
      <c r="AZ99" s="25"/>
      <c r="BB99" s="27">
        <f t="shared" si="18"/>
        <v>947</v>
      </c>
      <c r="BC99" s="24">
        <f t="shared" si="24"/>
        <v>138</v>
      </c>
      <c r="BD99" s="25">
        <f t="shared" si="19"/>
        <v>1085</v>
      </c>
      <c r="BF99" s="27">
        <f t="shared" si="21"/>
        <v>189</v>
      </c>
      <c r="BG99" s="24">
        <f t="shared" si="21"/>
        <v>133</v>
      </c>
      <c r="BH99" s="24">
        <f t="shared" si="22"/>
        <v>357</v>
      </c>
      <c r="BI99" s="24">
        <f t="shared" si="23"/>
        <v>134</v>
      </c>
      <c r="BJ99" s="24">
        <f t="shared" si="23"/>
        <v>134</v>
      </c>
      <c r="BK99" s="25">
        <f t="shared" si="20"/>
        <v>947</v>
      </c>
      <c r="BM99" s="27" t="str">
        <f t="shared" si="15"/>
        <v/>
      </c>
      <c r="BN99" s="24" t="str">
        <f t="shared" si="16"/>
        <v/>
      </c>
      <c r="BO99" s="24" t="str">
        <f t="shared" si="17"/>
        <v/>
      </c>
      <c r="BP99" s="25" t="str">
        <f t="shared" si="25"/>
        <v/>
      </c>
    </row>
    <row r="100" spans="1:68" x14ac:dyDescent="0.2">
      <c r="A100" s="23" t="s">
        <v>298</v>
      </c>
      <c r="B100" s="24" t="s">
        <v>299</v>
      </c>
      <c r="C100" s="24">
        <v>0</v>
      </c>
      <c r="D100" s="24">
        <v>0</v>
      </c>
      <c r="E100" s="24"/>
      <c r="F100" s="24">
        <v>0</v>
      </c>
      <c r="G100" s="24">
        <v>0</v>
      </c>
      <c r="H100" s="24">
        <v>0</v>
      </c>
      <c r="I100" s="24">
        <v>1</v>
      </c>
      <c r="J100" s="24">
        <v>0</v>
      </c>
      <c r="K100" s="24">
        <v>1</v>
      </c>
      <c r="L100" s="24">
        <v>0</v>
      </c>
      <c r="M100" s="24">
        <v>0</v>
      </c>
      <c r="N100" s="24">
        <v>0</v>
      </c>
      <c r="O100" s="24">
        <v>1</v>
      </c>
      <c r="P100" s="24">
        <v>0</v>
      </c>
      <c r="Q100" s="25">
        <v>0</v>
      </c>
      <c r="R100" s="26"/>
      <c r="S100" s="27"/>
      <c r="T100" s="24" t="s">
        <v>134</v>
      </c>
      <c r="U100" s="24" t="s">
        <v>260</v>
      </c>
      <c r="V100" s="24"/>
      <c r="W100" s="24"/>
      <c r="X100" s="25"/>
      <c r="Z100" s="28">
        <v>38884</v>
      </c>
      <c r="AA100" s="29">
        <v>39015</v>
      </c>
      <c r="AB100" s="29">
        <v>39086</v>
      </c>
      <c r="AC100" s="29" t="s">
        <v>69</v>
      </c>
      <c r="AD100" s="29" t="s">
        <v>69</v>
      </c>
      <c r="AE100" s="29" t="s">
        <v>69</v>
      </c>
      <c r="AF100" s="29">
        <v>39176</v>
      </c>
      <c r="AG100" s="29"/>
      <c r="AH100" s="33"/>
      <c r="AJ100" s="27">
        <v>0</v>
      </c>
      <c r="AK100" s="32"/>
      <c r="AL100" s="32"/>
      <c r="AM100" s="25"/>
      <c r="AO100" s="27">
        <v>0</v>
      </c>
      <c r="AP100" s="32"/>
      <c r="AQ100" s="32"/>
      <c r="AR100" s="25"/>
      <c r="AT100" s="27">
        <v>0</v>
      </c>
      <c r="AU100" s="32"/>
      <c r="AV100" s="32"/>
      <c r="AW100" s="25"/>
      <c r="AY100" s="27"/>
      <c r="AZ100" s="25"/>
      <c r="BB100" s="27">
        <f t="shared" si="18"/>
        <v>292</v>
      </c>
      <c r="BC100" s="24" t="str">
        <f t="shared" si="24"/>
        <v/>
      </c>
      <c r="BD100" s="25">
        <f t="shared" si="19"/>
        <v>292</v>
      </c>
      <c r="BF100" s="27" t="str">
        <f t="shared" si="21"/>
        <v/>
      </c>
      <c r="BG100" s="24" t="str">
        <f t="shared" si="21"/>
        <v/>
      </c>
      <c r="BH100" s="24" t="str">
        <f t="shared" si="22"/>
        <v/>
      </c>
      <c r="BI100" s="24" t="str">
        <f t="shared" si="23"/>
        <v/>
      </c>
      <c r="BJ100" s="24" t="str">
        <f t="shared" si="23"/>
        <v/>
      </c>
      <c r="BK100" s="25" t="str">
        <f t="shared" si="20"/>
        <v/>
      </c>
      <c r="BM100" s="27" t="str">
        <f t="shared" si="15"/>
        <v/>
      </c>
      <c r="BN100" s="24" t="str">
        <f t="shared" si="16"/>
        <v/>
      </c>
      <c r="BO100" s="24" t="str">
        <f t="shared" si="17"/>
        <v/>
      </c>
      <c r="BP100" s="25" t="str">
        <f t="shared" si="25"/>
        <v/>
      </c>
    </row>
    <row r="101" spans="1:68" x14ac:dyDescent="0.2">
      <c r="A101" s="35" t="s">
        <v>300</v>
      </c>
      <c r="B101" s="36" t="s">
        <v>301</v>
      </c>
      <c r="C101" s="36">
        <v>0</v>
      </c>
      <c r="D101" s="36">
        <v>1</v>
      </c>
      <c r="E101" s="36" t="s">
        <v>273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7"/>
      <c r="R101" s="38"/>
      <c r="S101" s="39"/>
      <c r="T101" s="36"/>
      <c r="U101" s="36"/>
      <c r="V101" s="36"/>
      <c r="W101" s="36"/>
      <c r="X101" s="37"/>
      <c r="Z101" s="40">
        <v>38903</v>
      </c>
      <c r="AA101" s="41"/>
      <c r="AB101" s="41"/>
      <c r="AC101" s="41"/>
      <c r="AD101" s="41"/>
      <c r="AE101" s="41"/>
      <c r="AF101" s="41"/>
      <c r="AG101" s="41"/>
      <c r="AH101" s="42"/>
      <c r="AJ101" s="39"/>
      <c r="AK101" s="43"/>
      <c r="AL101" s="43"/>
      <c r="AM101" s="37"/>
      <c r="AO101" s="39"/>
      <c r="AP101" s="43"/>
      <c r="AQ101" s="43"/>
      <c r="AR101" s="37"/>
      <c r="AT101" s="39"/>
      <c r="AU101" s="43"/>
      <c r="AV101" s="43"/>
      <c r="AW101" s="37"/>
      <c r="AY101" s="39"/>
      <c r="AZ101" s="37"/>
      <c r="BB101" s="39" t="str">
        <f t="shared" si="18"/>
        <v/>
      </c>
      <c r="BC101" s="36" t="str">
        <f t="shared" si="24"/>
        <v/>
      </c>
      <c r="BD101" s="37" t="str">
        <f t="shared" si="19"/>
        <v/>
      </c>
      <c r="BF101" s="39" t="str">
        <f t="shared" si="21"/>
        <v/>
      </c>
      <c r="BG101" s="36" t="str">
        <f t="shared" si="21"/>
        <v/>
      </c>
      <c r="BH101" s="36" t="str">
        <f t="shared" si="22"/>
        <v/>
      </c>
      <c r="BI101" s="36" t="str">
        <f t="shared" si="23"/>
        <v/>
      </c>
      <c r="BJ101" s="36" t="str">
        <f t="shared" si="23"/>
        <v/>
      </c>
      <c r="BK101" s="37" t="str">
        <f t="shared" si="20"/>
        <v/>
      </c>
      <c r="BM101" s="39" t="str">
        <f t="shared" si="15"/>
        <v/>
      </c>
      <c r="BN101" s="36" t="str">
        <f t="shared" si="16"/>
        <v/>
      </c>
      <c r="BO101" s="36" t="str">
        <f t="shared" si="17"/>
        <v/>
      </c>
      <c r="BP101" s="37" t="str">
        <f t="shared" si="25"/>
        <v/>
      </c>
    </row>
    <row r="102" spans="1:68" x14ac:dyDescent="0.2">
      <c r="A102" s="23" t="s">
        <v>302</v>
      </c>
      <c r="B102" s="24" t="s">
        <v>303</v>
      </c>
      <c r="C102" s="24">
        <v>0</v>
      </c>
      <c r="D102" s="24">
        <v>0</v>
      </c>
      <c r="E102" s="24"/>
      <c r="F102" s="24">
        <v>0</v>
      </c>
      <c r="G102" s="24">
        <v>0</v>
      </c>
      <c r="H102" s="24">
        <v>0</v>
      </c>
      <c r="I102" s="24">
        <v>1</v>
      </c>
      <c r="J102" s="24">
        <v>10</v>
      </c>
      <c r="K102" s="24">
        <v>4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5">
        <v>1</v>
      </c>
      <c r="R102" s="26">
        <v>76</v>
      </c>
      <c r="S102" s="27" t="s">
        <v>72</v>
      </c>
      <c r="T102" s="24" t="s">
        <v>62</v>
      </c>
      <c r="U102" s="24" t="s">
        <v>79</v>
      </c>
      <c r="V102" s="24">
        <v>0</v>
      </c>
      <c r="W102" s="24">
        <v>1</v>
      </c>
      <c r="X102" s="25" t="s">
        <v>73</v>
      </c>
      <c r="Z102" s="28">
        <v>38910</v>
      </c>
      <c r="AA102" s="29">
        <v>38945</v>
      </c>
      <c r="AB102" s="29">
        <v>39149</v>
      </c>
      <c r="AC102" s="29">
        <v>39185</v>
      </c>
      <c r="AD102" s="29">
        <v>39455</v>
      </c>
      <c r="AE102" s="29">
        <v>39660</v>
      </c>
      <c r="AF102" s="29">
        <v>39735</v>
      </c>
      <c r="AG102" s="29">
        <v>39745</v>
      </c>
      <c r="AH102" s="33">
        <v>39826</v>
      </c>
      <c r="AJ102" s="27">
        <v>1</v>
      </c>
      <c r="AK102" s="32"/>
      <c r="AL102" s="32"/>
      <c r="AM102" s="25">
        <f>18*2</f>
        <v>36</v>
      </c>
      <c r="AO102" s="27">
        <v>1</v>
      </c>
      <c r="AP102" s="32">
        <v>39465</v>
      </c>
      <c r="AQ102" s="32">
        <v>39660</v>
      </c>
      <c r="AR102" s="25">
        <f>+AQ102-AP102</f>
        <v>195</v>
      </c>
      <c r="AT102" s="27">
        <v>1</v>
      </c>
      <c r="AU102" s="32">
        <v>39660</v>
      </c>
      <c r="AV102" s="32">
        <v>39681</v>
      </c>
      <c r="AW102" s="25">
        <f>+AV102-AU102</f>
        <v>21</v>
      </c>
      <c r="AY102" s="27">
        <v>150</v>
      </c>
      <c r="AZ102" s="25">
        <v>150</v>
      </c>
      <c r="BB102" s="27">
        <f t="shared" si="18"/>
        <v>825</v>
      </c>
      <c r="BC102" s="24">
        <f t="shared" si="24"/>
        <v>81</v>
      </c>
      <c r="BD102" s="25">
        <f t="shared" si="19"/>
        <v>906</v>
      </c>
      <c r="BF102" s="27">
        <f t="shared" si="21"/>
        <v>35</v>
      </c>
      <c r="BG102" s="24">
        <f t="shared" si="21"/>
        <v>204</v>
      </c>
      <c r="BH102" s="24">
        <f t="shared" si="22"/>
        <v>306</v>
      </c>
      <c r="BI102" s="24">
        <f t="shared" si="23"/>
        <v>205</v>
      </c>
      <c r="BJ102" s="24">
        <f t="shared" si="23"/>
        <v>75</v>
      </c>
      <c r="BK102" s="25">
        <f t="shared" si="20"/>
        <v>825</v>
      </c>
      <c r="BM102" s="27" t="str">
        <f t="shared" ref="BM102:BM165" si="26">+IF(AND($I102=0,$Q102=1),AA102-Z102,"")</f>
        <v/>
      </c>
      <c r="BN102" s="24" t="str">
        <f t="shared" ref="BN102:BN165" si="27">+IF(AND($I102=0,$Q102=1),AE102-AA102,"")</f>
        <v/>
      </c>
      <c r="BO102" s="24" t="str">
        <f t="shared" ref="BO102:BO165" si="28">+IF(AND($I102=0,$Q102=1),AF102-AE102,"")</f>
        <v/>
      </c>
      <c r="BP102" s="25" t="str">
        <f t="shared" si="25"/>
        <v/>
      </c>
    </row>
    <row r="103" spans="1:68" x14ac:dyDescent="0.2">
      <c r="A103" s="23" t="s">
        <v>304</v>
      </c>
      <c r="B103" s="24" t="s">
        <v>305</v>
      </c>
      <c r="C103" s="24">
        <v>0</v>
      </c>
      <c r="D103" s="24">
        <v>0</v>
      </c>
      <c r="E103" s="24"/>
      <c r="F103" s="24">
        <v>0</v>
      </c>
      <c r="G103" s="24">
        <v>0</v>
      </c>
      <c r="H103" s="24">
        <v>0</v>
      </c>
      <c r="I103" s="24">
        <v>0</v>
      </c>
      <c r="J103" s="24"/>
      <c r="K103" s="24"/>
      <c r="L103" s="24">
        <v>0</v>
      </c>
      <c r="M103" s="24">
        <v>0</v>
      </c>
      <c r="N103" s="24">
        <v>0</v>
      </c>
      <c r="O103" s="24">
        <v>1</v>
      </c>
      <c r="P103" s="24">
        <v>0</v>
      </c>
      <c r="Q103" s="25">
        <v>0</v>
      </c>
      <c r="R103" s="26"/>
      <c r="S103" s="27"/>
      <c r="T103" s="24" t="s">
        <v>62</v>
      </c>
      <c r="U103" s="24" t="s">
        <v>211</v>
      </c>
      <c r="V103" s="24"/>
      <c r="W103" s="24"/>
      <c r="X103" s="25"/>
      <c r="Z103" s="28">
        <v>38923</v>
      </c>
      <c r="AA103" s="29" t="s">
        <v>69</v>
      </c>
      <c r="AB103" s="29" t="s">
        <v>69</v>
      </c>
      <c r="AC103" s="29" t="s">
        <v>69</v>
      </c>
      <c r="AD103" s="29" t="s">
        <v>69</v>
      </c>
      <c r="AE103" s="29" t="s">
        <v>69</v>
      </c>
      <c r="AF103" s="29">
        <v>38924</v>
      </c>
      <c r="AG103" s="29"/>
      <c r="AH103" s="33"/>
      <c r="AJ103" s="27">
        <v>0</v>
      </c>
      <c r="AK103" s="32"/>
      <c r="AL103" s="32"/>
      <c r="AM103" s="25"/>
      <c r="AO103" s="27">
        <v>0</v>
      </c>
      <c r="AP103" s="32"/>
      <c r="AQ103" s="32"/>
      <c r="AR103" s="25"/>
      <c r="AT103" s="27">
        <v>0</v>
      </c>
      <c r="AU103" s="32"/>
      <c r="AV103" s="32"/>
      <c r="AW103" s="25"/>
      <c r="AY103" s="27"/>
      <c r="AZ103" s="25"/>
      <c r="BB103" s="27">
        <f t="shared" si="18"/>
        <v>1</v>
      </c>
      <c r="BC103" s="24" t="str">
        <f t="shared" si="24"/>
        <v/>
      </c>
      <c r="BD103" s="25">
        <f t="shared" si="19"/>
        <v>1</v>
      </c>
      <c r="BF103" s="27" t="str">
        <f t="shared" si="21"/>
        <v/>
      </c>
      <c r="BG103" s="24" t="str">
        <f t="shared" si="21"/>
        <v/>
      </c>
      <c r="BH103" s="24" t="str">
        <f t="shared" si="22"/>
        <v/>
      </c>
      <c r="BI103" s="24" t="str">
        <f t="shared" si="23"/>
        <v/>
      </c>
      <c r="BJ103" s="24" t="str">
        <f t="shared" si="23"/>
        <v/>
      </c>
      <c r="BK103" s="25" t="str">
        <f t="shared" si="20"/>
        <v/>
      </c>
      <c r="BM103" s="27" t="str">
        <f t="shared" si="26"/>
        <v/>
      </c>
      <c r="BN103" s="24" t="str">
        <f t="shared" si="27"/>
        <v/>
      </c>
      <c r="BO103" s="24" t="str">
        <f t="shared" si="28"/>
        <v/>
      </c>
      <c r="BP103" s="25" t="str">
        <f t="shared" si="25"/>
        <v/>
      </c>
    </row>
    <row r="104" spans="1:68" x14ac:dyDescent="0.2">
      <c r="A104" s="23" t="s">
        <v>306</v>
      </c>
      <c r="B104" s="24" t="s">
        <v>307</v>
      </c>
      <c r="C104" s="24">
        <v>0</v>
      </c>
      <c r="D104" s="24">
        <v>0</v>
      </c>
      <c r="E104" s="24"/>
      <c r="F104" s="24">
        <v>1</v>
      </c>
      <c r="G104" s="24">
        <v>1</v>
      </c>
      <c r="H104" s="24">
        <v>1</v>
      </c>
      <c r="I104" s="24">
        <v>1</v>
      </c>
      <c r="J104" s="24">
        <v>40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1</v>
      </c>
      <c r="R104" s="26">
        <v>63</v>
      </c>
      <c r="S104" s="27" t="s">
        <v>72</v>
      </c>
      <c r="T104" s="24" t="s">
        <v>67</v>
      </c>
      <c r="U104" s="24" t="s">
        <v>63</v>
      </c>
      <c r="V104" s="24">
        <v>1</v>
      </c>
      <c r="W104" s="24">
        <v>1</v>
      </c>
      <c r="X104" s="25" t="s">
        <v>73</v>
      </c>
      <c r="Z104" s="28">
        <v>38938</v>
      </c>
      <c r="AA104" s="29">
        <v>38974</v>
      </c>
      <c r="AB104" s="29">
        <v>39009</v>
      </c>
      <c r="AC104" s="29">
        <v>39013</v>
      </c>
      <c r="AD104" s="29">
        <v>39427</v>
      </c>
      <c r="AE104" s="29">
        <v>39471</v>
      </c>
      <c r="AF104" s="29">
        <v>39548</v>
      </c>
      <c r="AG104" s="29">
        <v>39560</v>
      </c>
      <c r="AH104" s="33">
        <v>39673</v>
      </c>
      <c r="AJ104" s="27">
        <v>0</v>
      </c>
      <c r="AK104" s="32"/>
      <c r="AL104" s="32"/>
      <c r="AM104" s="25"/>
      <c r="AO104" s="27">
        <v>0</v>
      </c>
      <c r="AP104" s="32"/>
      <c r="AQ104" s="32"/>
      <c r="AR104" s="25"/>
      <c r="AT104" s="27">
        <v>1</v>
      </c>
      <c r="AU104" s="32">
        <v>39471</v>
      </c>
      <c r="AV104" s="32">
        <v>39511</v>
      </c>
      <c r="AW104" s="44">
        <f>+AV104-AU104</f>
        <v>40</v>
      </c>
      <c r="AY104" s="27">
        <f>+(8000+5000)*12</f>
        <v>156000</v>
      </c>
      <c r="AZ104" s="25">
        <f>+AY104*0.75</f>
        <v>117000</v>
      </c>
      <c r="BB104" s="27">
        <f t="shared" si="18"/>
        <v>610</v>
      </c>
      <c r="BC104" s="24">
        <f t="shared" si="24"/>
        <v>113</v>
      </c>
      <c r="BD104" s="25">
        <f t="shared" si="19"/>
        <v>723</v>
      </c>
      <c r="BF104" s="27">
        <f t="shared" si="21"/>
        <v>36</v>
      </c>
      <c r="BG104" s="24">
        <f t="shared" si="21"/>
        <v>35</v>
      </c>
      <c r="BH104" s="24">
        <f t="shared" si="22"/>
        <v>418</v>
      </c>
      <c r="BI104" s="24">
        <f t="shared" si="23"/>
        <v>44</v>
      </c>
      <c r="BJ104" s="24">
        <f t="shared" si="23"/>
        <v>77</v>
      </c>
      <c r="BK104" s="25">
        <f t="shared" si="20"/>
        <v>610</v>
      </c>
      <c r="BM104" s="27" t="str">
        <f t="shared" si="26"/>
        <v/>
      </c>
      <c r="BN104" s="24" t="str">
        <f t="shared" si="27"/>
        <v/>
      </c>
      <c r="BO104" s="24" t="str">
        <f t="shared" si="28"/>
        <v/>
      </c>
      <c r="BP104" s="25" t="str">
        <f t="shared" si="25"/>
        <v/>
      </c>
    </row>
    <row r="105" spans="1:68" x14ac:dyDescent="0.2">
      <c r="A105" s="23" t="s">
        <v>308</v>
      </c>
      <c r="B105" s="24" t="s">
        <v>309</v>
      </c>
      <c r="C105" s="24">
        <v>0</v>
      </c>
      <c r="D105" s="24">
        <v>0</v>
      </c>
      <c r="E105" s="24"/>
      <c r="F105" s="24">
        <v>0</v>
      </c>
      <c r="G105" s="24">
        <v>0</v>
      </c>
      <c r="H105" s="24">
        <v>1</v>
      </c>
      <c r="I105" s="24">
        <v>0</v>
      </c>
      <c r="J105" s="24">
        <v>1</v>
      </c>
      <c r="K105" s="24">
        <v>3</v>
      </c>
      <c r="L105" s="24">
        <v>1</v>
      </c>
      <c r="M105" s="24">
        <v>0</v>
      </c>
      <c r="N105" s="24">
        <v>0</v>
      </c>
      <c r="O105" s="24">
        <v>0</v>
      </c>
      <c r="P105" s="24">
        <v>0</v>
      </c>
      <c r="Q105" s="25">
        <v>0</v>
      </c>
      <c r="R105" s="26"/>
      <c r="S105" s="27"/>
      <c r="T105" s="24" t="s">
        <v>62</v>
      </c>
      <c r="U105" s="24" t="s">
        <v>63</v>
      </c>
      <c r="V105" s="24"/>
      <c r="W105" s="24"/>
      <c r="X105" s="25"/>
      <c r="Z105" s="28">
        <v>38939</v>
      </c>
      <c r="AA105" s="29">
        <v>38939</v>
      </c>
      <c r="AB105" s="29" t="s">
        <v>69</v>
      </c>
      <c r="AC105" s="29" t="s">
        <v>69</v>
      </c>
      <c r="AD105" s="29" t="s">
        <v>69</v>
      </c>
      <c r="AE105" s="29" t="s">
        <v>69</v>
      </c>
      <c r="AF105" s="29">
        <v>39098</v>
      </c>
      <c r="AG105" s="29"/>
      <c r="AH105" s="33"/>
      <c r="AJ105" s="27">
        <v>0</v>
      </c>
      <c r="AK105" s="32"/>
      <c r="AL105" s="32"/>
      <c r="AM105" s="25"/>
      <c r="AO105" s="27">
        <v>0</v>
      </c>
      <c r="AP105" s="32"/>
      <c r="AQ105" s="32"/>
      <c r="AR105" s="25"/>
      <c r="AT105" s="27">
        <v>0</v>
      </c>
      <c r="AU105" s="32"/>
      <c r="AV105" s="32"/>
      <c r="AW105" s="25"/>
      <c r="AY105" s="27"/>
      <c r="AZ105" s="25"/>
      <c r="BB105" s="27">
        <f t="shared" si="18"/>
        <v>159</v>
      </c>
      <c r="BC105" s="24" t="str">
        <f t="shared" si="24"/>
        <v/>
      </c>
      <c r="BD105" s="25">
        <f t="shared" si="19"/>
        <v>159</v>
      </c>
      <c r="BF105" s="27" t="str">
        <f t="shared" si="21"/>
        <v/>
      </c>
      <c r="BG105" s="24" t="str">
        <f t="shared" si="21"/>
        <v/>
      </c>
      <c r="BH105" s="24" t="str">
        <f t="shared" si="22"/>
        <v/>
      </c>
      <c r="BI105" s="24" t="str">
        <f t="shared" si="23"/>
        <v/>
      </c>
      <c r="BJ105" s="24" t="str">
        <f t="shared" si="23"/>
        <v/>
      </c>
      <c r="BK105" s="25" t="str">
        <f t="shared" si="20"/>
        <v/>
      </c>
      <c r="BM105" s="27" t="str">
        <f t="shared" si="26"/>
        <v/>
      </c>
      <c r="BN105" s="24" t="str">
        <f t="shared" si="27"/>
        <v/>
      </c>
      <c r="BO105" s="24" t="str">
        <f t="shared" si="28"/>
        <v/>
      </c>
      <c r="BP105" s="25" t="str">
        <f t="shared" si="25"/>
        <v/>
      </c>
    </row>
    <row r="106" spans="1:68" x14ac:dyDescent="0.2">
      <c r="A106" s="23" t="s">
        <v>310</v>
      </c>
      <c r="B106" s="24" t="s">
        <v>311</v>
      </c>
      <c r="C106" s="24">
        <v>0</v>
      </c>
      <c r="D106" s="24">
        <v>0</v>
      </c>
      <c r="E106" s="24"/>
      <c r="F106" s="24">
        <v>1</v>
      </c>
      <c r="G106" s="24">
        <v>1</v>
      </c>
      <c r="H106" s="24">
        <v>1</v>
      </c>
      <c r="I106" s="24">
        <v>1</v>
      </c>
      <c r="J106" s="24">
        <v>9</v>
      </c>
      <c r="K106" s="24">
        <v>2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5">
        <v>1</v>
      </c>
      <c r="R106" s="26">
        <v>65</v>
      </c>
      <c r="S106" s="27" t="s">
        <v>72</v>
      </c>
      <c r="T106" s="24" t="s">
        <v>62</v>
      </c>
      <c r="U106" s="24" t="s">
        <v>63</v>
      </c>
      <c r="V106" s="24">
        <v>0</v>
      </c>
      <c r="W106" s="24">
        <v>1</v>
      </c>
      <c r="X106" s="25" t="s">
        <v>20</v>
      </c>
      <c r="Z106" s="28">
        <v>38947</v>
      </c>
      <c r="AA106" s="29">
        <v>38954</v>
      </c>
      <c r="AB106" s="29">
        <v>39149</v>
      </c>
      <c r="AC106" s="29">
        <v>39160</v>
      </c>
      <c r="AD106" s="29">
        <v>39399</v>
      </c>
      <c r="AE106" s="29">
        <v>39464</v>
      </c>
      <c r="AF106" s="29">
        <v>39576</v>
      </c>
      <c r="AG106" s="29">
        <v>39588</v>
      </c>
      <c r="AH106" s="33">
        <v>39653</v>
      </c>
      <c r="AJ106" s="27">
        <v>1</v>
      </c>
      <c r="AK106" s="32">
        <v>39051</v>
      </c>
      <c r="AL106" s="32">
        <v>39085</v>
      </c>
      <c r="AM106" s="25">
        <f>+AL106-AK106</f>
        <v>34</v>
      </c>
      <c r="AO106" s="27">
        <v>0</v>
      </c>
      <c r="AP106" s="32"/>
      <c r="AQ106" s="32"/>
      <c r="AR106" s="25"/>
      <c r="AT106" s="27">
        <v>0</v>
      </c>
      <c r="AU106" s="32"/>
      <c r="AV106" s="32"/>
      <c r="AW106" s="25"/>
      <c r="AY106" s="27">
        <v>0</v>
      </c>
      <c r="AZ106" s="25">
        <v>0</v>
      </c>
      <c r="BB106" s="27">
        <f t="shared" si="18"/>
        <v>629</v>
      </c>
      <c r="BC106" s="24">
        <f t="shared" si="24"/>
        <v>65</v>
      </c>
      <c r="BD106" s="25">
        <f t="shared" si="19"/>
        <v>694</v>
      </c>
      <c r="BF106" s="27">
        <f t="shared" si="21"/>
        <v>7</v>
      </c>
      <c r="BG106" s="24">
        <f t="shared" si="21"/>
        <v>195</v>
      </c>
      <c r="BH106" s="24">
        <f t="shared" si="22"/>
        <v>250</v>
      </c>
      <c r="BI106" s="24">
        <f t="shared" si="23"/>
        <v>65</v>
      </c>
      <c r="BJ106" s="24">
        <f t="shared" si="23"/>
        <v>112</v>
      </c>
      <c r="BK106" s="25">
        <f t="shared" si="20"/>
        <v>629</v>
      </c>
      <c r="BM106" s="27" t="str">
        <f t="shared" si="26"/>
        <v/>
      </c>
      <c r="BN106" s="24" t="str">
        <f t="shared" si="27"/>
        <v/>
      </c>
      <c r="BO106" s="24" t="str">
        <f t="shared" si="28"/>
        <v/>
      </c>
      <c r="BP106" s="25" t="str">
        <f t="shared" si="25"/>
        <v/>
      </c>
    </row>
    <row r="107" spans="1:68" x14ac:dyDescent="0.2">
      <c r="A107" s="23" t="s">
        <v>312</v>
      </c>
      <c r="B107" s="24" t="s">
        <v>313</v>
      </c>
      <c r="C107" s="24">
        <v>0</v>
      </c>
      <c r="D107" s="24">
        <v>0</v>
      </c>
      <c r="E107" s="24"/>
      <c r="F107" s="24">
        <v>0</v>
      </c>
      <c r="G107" s="24">
        <v>0</v>
      </c>
      <c r="H107" s="24">
        <v>1</v>
      </c>
      <c r="I107" s="24">
        <v>0</v>
      </c>
      <c r="J107" s="24"/>
      <c r="K107" s="24"/>
      <c r="L107" s="24">
        <v>0</v>
      </c>
      <c r="M107" s="24">
        <v>1</v>
      </c>
      <c r="N107" s="24">
        <v>0</v>
      </c>
      <c r="O107" s="24">
        <v>0</v>
      </c>
      <c r="P107" s="24">
        <v>0</v>
      </c>
      <c r="Q107" s="25">
        <v>0</v>
      </c>
      <c r="R107" s="26"/>
      <c r="S107" s="27"/>
      <c r="T107" s="24" t="s">
        <v>124</v>
      </c>
      <c r="U107" s="24" t="s">
        <v>125</v>
      </c>
      <c r="V107" s="24"/>
      <c r="W107" s="24"/>
      <c r="X107" s="25"/>
      <c r="Z107" s="28">
        <v>38951</v>
      </c>
      <c r="AA107" s="29">
        <v>38958</v>
      </c>
      <c r="AB107" s="29" t="s">
        <v>69</v>
      </c>
      <c r="AC107" s="29" t="s">
        <v>69</v>
      </c>
      <c r="AD107" s="29" t="s">
        <v>69</v>
      </c>
      <c r="AE107" s="29" t="s">
        <v>69</v>
      </c>
      <c r="AF107" s="29">
        <v>39070</v>
      </c>
      <c r="AG107" s="29"/>
      <c r="AH107" s="33"/>
      <c r="AJ107" s="27">
        <v>0</v>
      </c>
      <c r="AK107" s="32"/>
      <c r="AL107" s="32"/>
      <c r="AM107" s="25"/>
      <c r="AO107" s="27">
        <v>0</v>
      </c>
      <c r="AP107" s="32"/>
      <c r="AQ107" s="32"/>
      <c r="AR107" s="25"/>
      <c r="AT107" s="27">
        <v>0</v>
      </c>
      <c r="AU107" s="32"/>
      <c r="AV107" s="32"/>
      <c r="AW107" s="25"/>
      <c r="AY107" s="27"/>
      <c r="AZ107" s="25"/>
      <c r="BB107" s="27">
        <f t="shared" si="18"/>
        <v>119</v>
      </c>
      <c r="BC107" s="24" t="str">
        <f t="shared" si="24"/>
        <v/>
      </c>
      <c r="BD107" s="25">
        <f t="shared" si="19"/>
        <v>119</v>
      </c>
      <c r="BF107" s="27" t="str">
        <f t="shared" si="21"/>
        <v/>
      </c>
      <c r="BG107" s="24" t="str">
        <f t="shared" si="21"/>
        <v/>
      </c>
      <c r="BH107" s="24" t="str">
        <f t="shared" si="22"/>
        <v/>
      </c>
      <c r="BI107" s="24" t="str">
        <f t="shared" si="23"/>
        <v/>
      </c>
      <c r="BJ107" s="24" t="str">
        <f t="shared" si="23"/>
        <v/>
      </c>
      <c r="BK107" s="25" t="str">
        <f t="shared" si="20"/>
        <v/>
      </c>
      <c r="BM107" s="27" t="str">
        <f t="shared" si="26"/>
        <v/>
      </c>
      <c r="BN107" s="24" t="str">
        <f t="shared" si="27"/>
        <v/>
      </c>
      <c r="BO107" s="24" t="str">
        <f t="shared" si="28"/>
        <v/>
      </c>
      <c r="BP107" s="25" t="str">
        <f t="shared" si="25"/>
        <v/>
      </c>
    </row>
    <row r="108" spans="1:68" x14ac:dyDescent="0.2">
      <c r="A108" s="35" t="s">
        <v>314</v>
      </c>
      <c r="B108" s="36" t="s">
        <v>315</v>
      </c>
      <c r="C108" s="36">
        <v>0</v>
      </c>
      <c r="D108" s="36">
        <v>1</v>
      </c>
      <c r="E108" s="36" t="s">
        <v>306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7"/>
      <c r="R108" s="38"/>
      <c r="S108" s="39"/>
      <c r="T108" s="36"/>
      <c r="U108" s="36"/>
      <c r="V108" s="36"/>
      <c r="W108" s="36"/>
      <c r="X108" s="37"/>
      <c r="Z108" s="40">
        <v>38967</v>
      </c>
      <c r="AA108" s="41"/>
      <c r="AB108" s="41"/>
      <c r="AC108" s="41"/>
      <c r="AD108" s="41"/>
      <c r="AE108" s="41"/>
      <c r="AF108" s="41"/>
      <c r="AG108" s="41"/>
      <c r="AH108" s="42"/>
      <c r="AJ108" s="39"/>
      <c r="AK108" s="43"/>
      <c r="AL108" s="43"/>
      <c r="AM108" s="37"/>
      <c r="AO108" s="39"/>
      <c r="AP108" s="43"/>
      <c r="AQ108" s="43"/>
      <c r="AR108" s="37"/>
      <c r="AT108" s="39"/>
      <c r="AU108" s="43"/>
      <c r="AV108" s="43"/>
      <c r="AW108" s="37"/>
      <c r="AY108" s="39"/>
      <c r="AZ108" s="37"/>
      <c r="BB108" s="39" t="str">
        <f t="shared" si="18"/>
        <v/>
      </c>
      <c r="BC108" s="36" t="str">
        <f t="shared" si="24"/>
        <v/>
      </c>
      <c r="BD108" s="37" t="str">
        <f t="shared" si="19"/>
        <v/>
      </c>
      <c r="BF108" s="39" t="str">
        <f t="shared" si="21"/>
        <v/>
      </c>
      <c r="BG108" s="36" t="str">
        <f t="shared" si="21"/>
        <v/>
      </c>
      <c r="BH108" s="36" t="str">
        <f t="shared" si="22"/>
        <v/>
      </c>
      <c r="BI108" s="36" t="str">
        <f t="shared" si="23"/>
        <v/>
      </c>
      <c r="BJ108" s="36" t="str">
        <f t="shared" si="23"/>
        <v/>
      </c>
      <c r="BK108" s="37" t="str">
        <f t="shared" si="20"/>
        <v/>
      </c>
      <c r="BM108" s="39" t="str">
        <f t="shared" si="26"/>
        <v/>
      </c>
      <c r="BN108" s="36" t="str">
        <f t="shared" si="27"/>
        <v/>
      </c>
      <c r="BO108" s="36" t="str">
        <f t="shared" si="28"/>
        <v/>
      </c>
      <c r="BP108" s="37" t="str">
        <f t="shared" si="25"/>
        <v/>
      </c>
    </row>
    <row r="109" spans="1:68" x14ac:dyDescent="0.2">
      <c r="A109" s="35" t="s">
        <v>316</v>
      </c>
      <c r="B109" s="36" t="s">
        <v>317</v>
      </c>
      <c r="C109" s="36">
        <v>0</v>
      </c>
      <c r="D109" s="36">
        <v>1</v>
      </c>
      <c r="E109" s="36" t="s">
        <v>255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7"/>
      <c r="R109" s="38"/>
      <c r="S109" s="39"/>
      <c r="T109" s="36"/>
      <c r="U109" s="36"/>
      <c r="V109" s="36"/>
      <c r="W109" s="36"/>
      <c r="X109" s="37"/>
      <c r="Z109" s="40">
        <v>38968</v>
      </c>
      <c r="AA109" s="41"/>
      <c r="AB109" s="41"/>
      <c r="AC109" s="41"/>
      <c r="AD109" s="41"/>
      <c r="AE109" s="41"/>
      <c r="AF109" s="41"/>
      <c r="AG109" s="41"/>
      <c r="AH109" s="42"/>
      <c r="AJ109" s="39"/>
      <c r="AK109" s="43"/>
      <c r="AL109" s="43"/>
      <c r="AM109" s="37"/>
      <c r="AO109" s="39"/>
      <c r="AP109" s="43"/>
      <c r="AQ109" s="43"/>
      <c r="AR109" s="37"/>
      <c r="AT109" s="39"/>
      <c r="AU109" s="43"/>
      <c r="AV109" s="43"/>
      <c r="AW109" s="37"/>
      <c r="AY109" s="39"/>
      <c r="AZ109" s="37"/>
      <c r="BB109" s="39" t="str">
        <f t="shared" si="18"/>
        <v/>
      </c>
      <c r="BC109" s="36" t="str">
        <f t="shared" si="24"/>
        <v/>
      </c>
      <c r="BD109" s="37" t="str">
        <f t="shared" si="19"/>
        <v/>
      </c>
      <c r="BF109" s="39" t="str">
        <f t="shared" si="21"/>
        <v/>
      </c>
      <c r="BG109" s="36" t="str">
        <f t="shared" si="21"/>
        <v/>
      </c>
      <c r="BH109" s="36" t="str">
        <f t="shared" si="22"/>
        <v/>
      </c>
      <c r="BI109" s="36" t="str">
        <f t="shared" si="23"/>
        <v/>
      </c>
      <c r="BJ109" s="36" t="str">
        <f t="shared" si="23"/>
        <v/>
      </c>
      <c r="BK109" s="37" t="str">
        <f t="shared" si="20"/>
        <v/>
      </c>
      <c r="BM109" s="39" t="str">
        <f t="shared" si="26"/>
        <v/>
      </c>
      <c r="BN109" s="36" t="str">
        <f t="shared" si="27"/>
        <v/>
      </c>
      <c r="BO109" s="36" t="str">
        <f t="shared" si="28"/>
        <v/>
      </c>
      <c r="BP109" s="37" t="str">
        <f t="shared" si="25"/>
        <v/>
      </c>
    </row>
    <row r="110" spans="1:68" x14ac:dyDescent="0.2">
      <c r="A110" s="23" t="s">
        <v>318</v>
      </c>
      <c r="B110" s="24" t="s">
        <v>319</v>
      </c>
      <c r="C110" s="24">
        <v>0</v>
      </c>
      <c r="D110" s="24">
        <v>0</v>
      </c>
      <c r="E110" s="24"/>
      <c r="F110" s="24">
        <v>0</v>
      </c>
      <c r="G110" s="24">
        <v>0</v>
      </c>
      <c r="H110" s="24">
        <v>0</v>
      </c>
      <c r="I110" s="24">
        <v>1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1</v>
      </c>
      <c r="P110" s="24">
        <v>0</v>
      </c>
      <c r="Q110" s="25">
        <v>0</v>
      </c>
      <c r="R110" s="26"/>
      <c r="S110" s="27"/>
      <c r="T110" s="24" t="s">
        <v>62</v>
      </c>
      <c r="U110" s="24" t="s">
        <v>79</v>
      </c>
      <c r="V110" s="24"/>
      <c r="W110" s="24"/>
      <c r="X110" s="25"/>
      <c r="Z110" s="28">
        <v>38973</v>
      </c>
      <c r="AA110" s="29">
        <v>38996</v>
      </c>
      <c r="AB110" s="29">
        <v>39098</v>
      </c>
      <c r="AC110" s="29" t="s">
        <v>69</v>
      </c>
      <c r="AD110" s="29" t="s">
        <v>69</v>
      </c>
      <c r="AE110" s="29" t="s">
        <v>69</v>
      </c>
      <c r="AF110" s="29">
        <v>39175</v>
      </c>
      <c r="AG110" s="29"/>
      <c r="AH110" s="33"/>
      <c r="AJ110" s="27">
        <v>0</v>
      </c>
      <c r="AK110" s="32"/>
      <c r="AL110" s="32"/>
      <c r="AM110" s="25"/>
      <c r="AO110" s="27">
        <v>0</v>
      </c>
      <c r="AP110" s="32"/>
      <c r="AQ110" s="32"/>
      <c r="AR110" s="25"/>
      <c r="AT110" s="27">
        <v>0</v>
      </c>
      <c r="AU110" s="32"/>
      <c r="AV110" s="32"/>
      <c r="AW110" s="25"/>
      <c r="AY110" s="27"/>
      <c r="AZ110" s="25"/>
      <c r="BB110" s="27">
        <f t="shared" si="18"/>
        <v>202</v>
      </c>
      <c r="BC110" s="24" t="str">
        <f t="shared" si="24"/>
        <v/>
      </c>
      <c r="BD110" s="25">
        <f t="shared" si="19"/>
        <v>202</v>
      </c>
      <c r="BF110" s="27" t="str">
        <f t="shared" si="21"/>
        <v/>
      </c>
      <c r="BG110" s="24" t="str">
        <f t="shared" si="21"/>
        <v/>
      </c>
      <c r="BH110" s="24" t="str">
        <f t="shared" si="22"/>
        <v/>
      </c>
      <c r="BI110" s="24" t="str">
        <f t="shared" si="23"/>
        <v/>
      </c>
      <c r="BJ110" s="24" t="str">
        <f t="shared" si="23"/>
        <v/>
      </c>
      <c r="BK110" s="25" t="str">
        <f t="shared" si="20"/>
        <v/>
      </c>
      <c r="BM110" s="27" t="str">
        <f t="shared" si="26"/>
        <v/>
      </c>
      <c r="BN110" s="24" t="str">
        <f t="shared" si="27"/>
        <v/>
      </c>
      <c r="BO110" s="24" t="str">
        <f t="shared" si="28"/>
        <v/>
      </c>
      <c r="BP110" s="25" t="str">
        <f t="shared" si="25"/>
        <v/>
      </c>
    </row>
    <row r="111" spans="1:68" x14ac:dyDescent="0.2">
      <c r="A111" s="23" t="s">
        <v>320</v>
      </c>
      <c r="B111" s="24" t="s">
        <v>321</v>
      </c>
      <c r="C111" s="24">
        <v>0</v>
      </c>
      <c r="D111" s="24">
        <v>0</v>
      </c>
      <c r="E111" s="24"/>
      <c r="F111" s="24">
        <v>0</v>
      </c>
      <c r="G111" s="24">
        <v>0</v>
      </c>
      <c r="H111" s="24">
        <v>0</v>
      </c>
      <c r="I111" s="24">
        <v>1</v>
      </c>
      <c r="J111" s="24">
        <v>9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5">
        <v>1</v>
      </c>
      <c r="R111" s="26">
        <v>59</v>
      </c>
      <c r="S111" s="27" t="s">
        <v>66</v>
      </c>
      <c r="T111" s="24" t="s">
        <v>134</v>
      </c>
      <c r="U111" s="24" t="s">
        <v>137</v>
      </c>
      <c r="V111" s="24">
        <v>0</v>
      </c>
      <c r="W111" s="24">
        <v>1</v>
      </c>
      <c r="X111" s="25" t="s">
        <v>73</v>
      </c>
      <c r="Z111" s="28">
        <v>38985</v>
      </c>
      <c r="AA111" s="29">
        <v>39006</v>
      </c>
      <c r="AB111" s="29">
        <v>39091</v>
      </c>
      <c r="AC111" s="29">
        <v>39097</v>
      </c>
      <c r="AD111" s="29">
        <v>39266</v>
      </c>
      <c r="AE111" s="29">
        <v>39324</v>
      </c>
      <c r="AF111" s="29">
        <v>39364</v>
      </c>
      <c r="AG111" s="29">
        <v>39378</v>
      </c>
      <c r="AH111" s="33">
        <v>39477</v>
      </c>
      <c r="AJ111" s="27">
        <v>0</v>
      </c>
      <c r="AL111" s="32"/>
      <c r="AM111" s="25"/>
      <c r="AO111" s="27">
        <v>1</v>
      </c>
      <c r="AP111" s="32">
        <v>39289</v>
      </c>
      <c r="AQ111" s="32">
        <v>39324</v>
      </c>
      <c r="AR111" s="44">
        <f>+AQ111-AP111</f>
        <v>35</v>
      </c>
      <c r="AT111" s="27">
        <v>0</v>
      </c>
      <c r="AU111" s="32"/>
      <c r="AV111" s="32"/>
      <c r="AW111" s="25"/>
      <c r="AY111" s="27">
        <v>0</v>
      </c>
      <c r="AZ111" s="25">
        <v>0</v>
      </c>
      <c r="BB111" s="27">
        <f t="shared" si="18"/>
        <v>379</v>
      </c>
      <c r="BC111" s="24">
        <f t="shared" si="24"/>
        <v>99</v>
      </c>
      <c r="BD111" s="25">
        <f t="shared" si="19"/>
        <v>478</v>
      </c>
      <c r="BF111" s="27">
        <f t="shared" si="21"/>
        <v>21</v>
      </c>
      <c r="BG111" s="24">
        <f t="shared" si="21"/>
        <v>85</v>
      </c>
      <c r="BH111" s="24">
        <f t="shared" si="22"/>
        <v>175</v>
      </c>
      <c r="BI111" s="24">
        <f t="shared" si="23"/>
        <v>58</v>
      </c>
      <c r="BJ111" s="24">
        <f t="shared" si="23"/>
        <v>40</v>
      </c>
      <c r="BK111" s="25">
        <f t="shared" si="20"/>
        <v>379</v>
      </c>
      <c r="BM111" s="27" t="str">
        <f t="shared" si="26"/>
        <v/>
      </c>
      <c r="BN111" s="24" t="str">
        <f t="shared" si="27"/>
        <v/>
      </c>
      <c r="BO111" s="24" t="str">
        <f t="shared" si="28"/>
        <v/>
      </c>
      <c r="BP111" s="25" t="str">
        <f t="shared" si="25"/>
        <v/>
      </c>
    </row>
    <row r="112" spans="1:68" x14ac:dyDescent="0.2">
      <c r="A112" s="23" t="s">
        <v>322</v>
      </c>
      <c r="B112" s="24" t="s">
        <v>323</v>
      </c>
      <c r="C112" s="24">
        <v>0</v>
      </c>
      <c r="D112" s="24">
        <v>0</v>
      </c>
      <c r="E112" s="24"/>
      <c r="F112" s="24">
        <v>0</v>
      </c>
      <c r="G112" s="24">
        <v>0</v>
      </c>
      <c r="H112" s="24">
        <v>0</v>
      </c>
      <c r="I112" s="24">
        <v>1</v>
      </c>
      <c r="J112" s="24">
        <v>7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5">
        <v>1</v>
      </c>
      <c r="R112" s="26">
        <v>60</v>
      </c>
      <c r="S112" s="27" t="s">
        <v>66</v>
      </c>
      <c r="T112" s="24" t="s">
        <v>134</v>
      </c>
      <c r="U112" s="24" t="s">
        <v>137</v>
      </c>
      <c r="V112" s="24">
        <v>0</v>
      </c>
      <c r="W112" s="24">
        <v>1</v>
      </c>
      <c r="X112" s="25" t="s">
        <v>73</v>
      </c>
      <c r="Z112" s="28">
        <v>38988</v>
      </c>
      <c r="AA112" s="29">
        <v>39006</v>
      </c>
      <c r="AB112" s="29">
        <v>39091</v>
      </c>
      <c r="AC112" s="29">
        <v>39097</v>
      </c>
      <c r="AD112" s="29">
        <v>39266</v>
      </c>
      <c r="AE112" s="29">
        <v>39296</v>
      </c>
      <c r="AF112" s="29">
        <v>39364</v>
      </c>
      <c r="AG112" s="29">
        <v>39378</v>
      </c>
      <c r="AH112" s="33">
        <v>39567</v>
      </c>
      <c r="AJ112" s="27">
        <v>0</v>
      </c>
      <c r="AK112" s="32"/>
      <c r="AL112" s="32"/>
      <c r="AM112" s="25"/>
      <c r="AO112" s="27">
        <v>0</v>
      </c>
      <c r="AP112" s="32"/>
      <c r="AQ112" s="32"/>
      <c r="AR112" s="25"/>
      <c r="AT112" s="27">
        <v>0</v>
      </c>
      <c r="AU112" s="32"/>
      <c r="AV112" s="32"/>
      <c r="AW112" s="25"/>
      <c r="AY112" s="27">
        <v>0</v>
      </c>
      <c r="AZ112" s="25">
        <v>0</v>
      </c>
      <c r="BB112" s="27">
        <f t="shared" si="18"/>
        <v>376</v>
      </c>
      <c r="BC112" s="24">
        <f t="shared" si="24"/>
        <v>189</v>
      </c>
      <c r="BD112" s="25">
        <f t="shared" si="19"/>
        <v>565</v>
      </c>
      <c r="BF112" s="27">
        <f t="shared" si="21"/>
        <v>18</v>
      </c>
      <c r="BG112" s="24">
        <f t="shared" si="21"/>
        <v>85</v>
      </c>
      <c r="BH112" s="24">
        <f t="shared" si="22"/>
        <v>175</v>
      </c>
      <c r="BI112" s="24">
        <f t="shared" si="23"/>
        <v>30</v>
      </c>
      <c r="BJ112" s="24">
        <f t="shared" si="23"/>
        <v>68</v>
      </c>
      <c r="BK112" s="25">
        <f t="shared" si="20"/>
        <v>376</v>
      </c>
      <c r="BM112" s="27" t="str">
        <f t="shared" si="26"/>
        <v/>
      </c>
      <c r="BN112" s="24" t="str">
        <f t="shared" si="27"/>
        <v/>
      </c>
      <c r="BO112" s="24" t="str">
        <f t="shared" si="28"/>
        <v/>
      </c>
      <c r="BP112" s="25" t="str">
        <f t="shared" si="25"/>
        <v/>
      </c>
    </row>
    <row r="113" spans="1:68" x14ac:dyDescent="0.2">
      <c r="A113" s="23" t="s">
        <v>324</v>
      </c>
      <c r="B113" s="24" t="s">
        <v>325</v>
      </c>
      <c r="C113" s="24">
        <v>0</v>
      </c>
      <c r="D113" s="24">
        <v>0</v>
      </c>
      <c r="E113" s="24"/>
      <c r="F113" s="24">
        <v>0</v>
      </c>
      <c r="G113" s="24">
        <v>0</v>
      </c>
      <c r="H113" s="24">
        <v>1</v>
      </c>
      <c r="I113" s="24">
        <v>1</v>
      </c>
      <c r="J113" s="24">
        <v>7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5">
        <v>1</v>
      </c>
      <c r="R113" s="26">
        <v>78</v>
      </c>
      <c r="S113" s="27" t="s">
        <v>66</v>
      </c>
      <c r="T113" s="24" t="s">
        <v>170</v>
      </c>
      <c r="U113" s="24" t="s">
        <v>79</v>
      </c>
      <c r="V113" s="24">
        <v>0</v>
      </c>
      <c r="W113" s="24">
        <v>1</v>
      </c>
      <c r="X113" s="25" t="s">
        <v>73</v>
      </c>
      <c r="Z113" s="28">
        <v>38992</v>
      </c>
      <c r="AA113" s="29">
        <v>39013</v>
      </c>
      <c r="AB113" s="29">
        <v>39239</v>
      </c>
      <c r="AC113" s="29">
        <v>39381</v>
      </c>
      <c r="AD113" s="29">
        <v>39555</v>
      </c>
      <c r="AE113" s="29">
        <v>39723</v>
      </c>
      <c r="AF113" s="29">
        <v>39786</v>
      </c>
      <c r="AG113" s="29">
        <v>39800</v>
      </c>
      <c r="AH113" s="33">
        <v>39911</v>
      </c>
      <c r="AJ113" s="27">
        <v>1</v>
      </c>
      <c r="AK113" s="32">
        <v>39329</v>
      </c>
      <c r="AL113" s="32">
        <v>39364</v>
      </c>
      <c r="AM113" s="25">
        <f>+AL113-AK113</f>
        <v>35</v>
      </c>
      <c r="AO113" s="27">
        <v>1</v>
      </c>
      <c r="AP113" s="32">
        <v>39694</v>
      </c>
      <c r="AQ113" s="32">
        <v>39723</v>
      </c>
      <c r="AR113" s="25">
        <f>+AQ113-AP113</f>
        <v>29</v>
      </c>
      <c r="AT113" s="27">
        <v>0</v>
      </c>
      <c r="AU113" s="32"/>
      <c r="AV113" s="32"/>
      <c r="AW113" s="25"/>
      <c r="AY113" s="27">
        <v>0</v>
      </c>
      <c r="AZ113" s="25">
        <v>0</v>
      </c>
      <c r="BB113" s="27">
        <f t="shared" si="18"/>
        <v>794</v>
      </c>
      <c r="BC113" s="24">
        <f t="shared" si="24"/>
        <v>111</v>
      </c>
      <c r="BD113" s="25">
        <f t="shared" si="19"/>
        <v>905</v>
      </c>
      <c r="BF113" s="27">
        <f t="shared" si="21"/>
        <v>21</v>
      </c>
      <c r="BG113" s="24">
        <f t="shared" si="21"/>
        <v>226</v>
      </c>
      <c r="BH113" s="24">
        <f t="shared" si="22"/>
        <v>316</v>
      </c>
      <c r="BI113" s="24">
        <f t="shared" si="23"/>
        <v>168</v>
      </c>
      <c r="BJ113" s="24">
        <f t="shared" si="23"/>
        <v>63</v>
      </c>
      <c r="BK113" s="25">
        <f t="shared" si="20"/>
        <v>794</v>
      </c>
      <c r="BM113" s="27" t="str">
        <f t="shared" si="26"/>
        <v/>
      </c>
      <c r="BN113" s="24" t="str">
        <f t="shared" si="27"/>
        <v/>
      </c>
      <c r="BO113" s="24" t="str">
        <f t="shared" si="28"/>
        <v/>
      </c>
      <c r="BP113" s="25" t="str">
        <f t="shared" si="25"/>
        <v/>
      </c>
    </row>
    <row r="114" spans="1:68" x14ac:dyDescent="0.2">
      <c r="A114" s="23" t="s">
        <v>326</v>
      </c>
      <c r="B114" s="24" t="s">
        <v>327</v>
      </c>
      <c r="C114" s="24">
        <v>0</v>
      </c>
      <c r="D114" s="24">
        <v>0</v>
      </c>
      <c r="E114" s="24"/>
      <c r="F114" s="24">
        <v>0</v>
      </c>
      <c r="G114" s="24">
        <v>0</v>
      </c>
      <c r="H114" s="24">
        <v>1</v>
      </c>
      <c r="I114" s="24">
        <v>1</v>
      </c>
      <c r="J114" s="24">
        <v>23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5">
        <v>1</v>
      </c>
      <c r="R114" s="26">
        <v>69</v>
      </c>
      <c r="S114" s="27" t="s">
        <v>66</v>
      </c>
      <c r="T114" s="24" t="s">
        <v>62</v>
      </c>
      <c r="U114" s="24" t="s">
        <v>93</v>
      </c>
      <c r="V114" s="24">
        <v>1</v>
      </c>
      <c r="W114" s="24">
        <v>1</v>
      </c>
      <c r="X114" s="25" t="s">
        <v>73</v>
      </c>
      <c r="Z114" s="28">
        <v>39007</v>
      </c>
      <c r="AA114" s="29">
        <v>39175</v>
      </c>
      <c r="AB114" s="29">
        <v>39225</v>
      </c>
      <c r="AC114" s="29">
        <v>39295</v>
      </c>
      <c r="AD114" s="29">
        <v>39554</v>
      </c>
      <c r="AE114" s="29">
        <v>39596</v>
      </c>
      <c r="AF114" s="29">
        <v>39625</v>
      </c>
      <c r="AG114" s="29">
        <v>39638</v>
      </c>
      <c r="AH114" s="33">
        <v>39737</v>
      </c>
      <c r="AJ114" s="27">
        <v>0</v>
      </c>
      <c r="AK114" s="32"/>
      <c r="AL114" s="32"/>
      <c r="AM114" s="25"/>
      <c r="AO114" s="27">
        <v>0</v>
      </c>
      <c r="AP114" s="32"/>
      <c r="AQ114" s="32"/>
      <c r="AR114" s="25"/>
      <c r="AT114" s="27">
        <v>0</v>
      </c>
      <c r="AU114" s="32"/>
      <c r="AV114" s="32"/>
      <c r="AW114" s="25"/>
      <c r="AY114" s="27">
        <v>0</v>
      </c>
      <c r="AZ114" s="25">
        <v>0</v>
      </c>
      <c r="BB114" s="27">
        <f t="shared" si="18"/>
        <v>618</v>
      </c>
      <c r="BC114" s="24">
        <f t="shared" si="24"/>
        <v>99</v>
      </c>
      <c r="BD114" s="25">
        <f t="shared" si="19"/>
        <v>717</v>
      </c>
      <c r="BF114" s="27">
        <f t="shared" si="21"/>
        <v>168</v>
      </c>
      <c r="BG114" s="24">
        <f t="shared" si="21"/>
        <v>50</v>
      </c>
      <c r="BH114" s="24">
        <f t="shared" si="22"/>
        <v>329</v>
      </c>
      <c r="BI114" s="24">
        <f t="shared" si="23"/>
        <v>42</v>
      </c>
      <c r="BJ114" s="24">
        <f t="shared" si="23"/>
        <v>29</v>
      </c>
      <c r="BK114" s="25">
        <f t="shared" si="20"/>
        <v>618</v>
      </c>
      <c r="BM114" s="27" t="str">
        <f t="shared" si="26"/>
        <v/>
      </c>
      <c r="BN114" s="24" t="str">
        <f t="shared" si="27"/>
        <v/>
      </c>
      <c r="BO114" s="24" t="str">
        <f t="shared" si="28"/>
        <v/>
      </c>
      <c r="BP114" s="25" t="str">
        <f t="shared" si="25"/>
        <v/>
      </c>
    </row>
    <row r="115" spans="1:68" x14ac:dyDescent="0.2">
      <c r="A115" s="23" t="s">
        <v>328</v>
      </c>
      <c r="B115" s="24" t="s">
        <v>329</v>
      </c>
      <c r="C115" s="24">
        <v>0</v>
      </c>
      <c r="D115" s="24">
        <v>0</v>
      </c>
      <c r="E115" s="24"/>
      <c r="F115" s="24">
        <v>0</v>
      </c>
      <c r="G115" s="24">
        <v>0</v>
      </c>
      <c r="H115" s="24">
        <v>1</v>
      </c>
      <c r="I115" s="24">
        <v>1</v>
      </c>
      <c r="J115" s="24">
        <v>22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>
        <v>1</v>
      </c>
      <c r="R115" s="26">
        <v>75</v>
      </c>
      <c r="S115" s="27" t="s">
        <v>72</v>
      </c>
      <c r="T115" s="24" t="s">
        <v>62</v>
      </c>
      <c r="U115" s="24" t="s">
        <v>125</v>
      </c>
      <c r="V115" s="24">
        <v>0</v>
      </c>
      <c r="W115" s="24">
        <v>1</v>
      </c>
      <c r="X115" s="25" t="s">
        <v>73</v>
      </c>
      <c r="Z115" s="28">
        <v>39016</v>
      </c>
      <c r="AA115" s="29">
        <v>39036</v>
      </c>
      <c r="AB115" s="29">
        <v>39196</v>
      </c>
      <c r="AC115" s="29">
        <v>39647</v>
      </c>
      <c r="AD115" s="29">
        <v>39450</v>
      </c>
      <c r="AE115" s="29">
        <v>39639</v>
      </c>
      <c r="AF115" s="29">
        <v>39721</v>
      </c>
      <c r="AG115" s="29">
        <v>39724</v>
      </c>
      <c r="AH115" s="33">
        <v>39841</v>
      </c>
      <c r="AJ115" s="27">
        <v>0</v>
      </c>
      <c r="AK115" s="32"/>
      <c r="AL115" s="32"/>
      <c r="AM115" s="25"/>
      <c r="AO115" s="27">
        <v>1</v>
      </c>
      <c r="AP115" s="32">
        <v>39555</v>
      </c>
      <c r="AQ115" s="32">
        <v>39639</v>
      </c>
      <c r="AR115" s="44">
        <f>+AQ115-AP115</f>
        <v>84</v>
      </c>
      <c r="AT115" s="27">
        <v>0</v>
      </c>
      <c r="AU115" s="32"/>
      <c r="AV115" s="32"/>
      <c r="AW115" s="25"/>
      <c r="AY115" s="27">
        <f>1800*12</f>
        <v>21600</v>
      </c>
      <c r="AZ115" s="25">
        <v>21600</v>
      </c>
      <c r="BB115" s="27">
        <f t="shared" si="18"/>
        <v>705</v>
      </c>
      <c r="BC115" s="24">
        <f t="shared" si="24"/>
        <v>117</v>
      </c>
      <c r="BD115" s="25">
        <f t="shared" si="19"/>
        <v>822</v>
      </c>
      <c r="BF115" s="27">
        <f t="shared" si="21"/>
        <v>20</v>
      </c>
      <c r="BG115" s="24">
        <f t="shared" si="21"/>
        <v>160</v>
      </c>
      <c r="BH115" s="24">
        <f t="shared" si="22"/>
        <v>254</v>
      </c>
      <c r="BI115" s="24">
        <f t="shared" si="23"/>
        <v>189</v>
      </c>
      <c r="BJ115" s="24">
        <f t="shared" si="23"/>
        <v>82</v>
      </c>
      <c r="BK115" s="25">
        <f t="shared" si="20"/>
        <v>705</v>
      </c>
      <c r="BM115" s="27" t="str">
        <f t="shared" si="26"/>
        <v/>
      </c>
      <c r="BN115" s="24" t="str">
        <f t="shared" si="27"/>
        <v/>
      </c>
      <c r="BO115" s="24" t="str">
        <f t="shared" si="28"/>
        <v/>
      </c>
      <c r="BP115" s="25" t="str">
        <f t="shared" si="25"/>
        <v/>
      </c>
    </row>
    <row r="116" spans="1:68" x14ac:dyDescent="0.2">
      <c r="A116" s="23" t="s">
        <v>330</v>
      </c>
      <c r="B116" s="24" t="s">
        <v>331</v>
      </c>
      <c r="C116" s="24">
        <v>0</v>
      </c>
      <c r="D116" s="24">
        <v>0</v>
      </c>
      <c r="E116" s="24"/>
      <c r="F116" s="24">
        <v>0</v>
      </c>
      <c r="G116" s="24">
        <v>0</v>
      </c>
      <c r="H116" s="24"/>
      <c r="I116" s="24">
        <v>1</v>
      </c>
      <c r="J116" s="24">
        <v>4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>
        <v>1</v>
      </c>
      <c r="R116" s="26">
        <v>71</v>
      </c>
      <c r="S116" s="27" t="s">
        <v>66</v>
      </c>
      <c r="T116" s="24" t="s">
        <v>134</v>
      </c>
      <c r="U116" s="24" t="s">
        <v>68</v>
      </c>
      <c r="V116" s="24">
        <v>0</v>
      </c>
      <c r="W116" s="24">
        <v>0</v>
      </c>
      <c r="X116" s="25"/>
      <c r="Z116" s="28">
        <v>39020</v>
      </c>
      <c r="AA116" s="29">
        <v>39079</v>
      </c>
      <c r="AB116" s="29">
        <v>39112</v>
      </c>
      <c r="AC116" s="29">
        <v>39209</v>
      </c>
      <c r="AD116" s="29">
        <v>39455</v>
      </c>
      <c r="AE116" s="29">
        <v>39555</v>
      </c>
      <c r="AF116" s="29">
        <v>39639</v>
      </c>
      <c r="AG116" s="29"/>
      <c r="AH116" s="33"/>
      <c r="AJ116" s="27">
        <v>0</v>
      </c>
      <c r="AK116" s="32"/>
      <c r="AL116" s="32"/>
      <c r="AM116" s="25"/>
      <c r="AO116" s="27">
        <v>1</v>
      </c>
      <c r="AP116" s="32">
        <v>39533</v>
      </c>
      <c r="AQ116" s="32">
        <v>39555</v>
      </c>
      <c r="AR116" s="44">
        <f>+AQ116-AP116</f>
        <v>22</v>
      </c>
      <c r="AT116" s="27">
        <v>0</v>
      </c>
      <c r="AU116" s="32"/>
      <c r="AV116" s="32"/>
      <c r="AW116" s="25"/>
      <c r="AY116" s="27"/>
      <c r="AZ116" s="25"/>
      <c r="BB116" s="27">
        <f t="shared" si="18"/>
        <v>619</v>
      </c>
      <c r="BC116" s="24" t="str">
        <f t="shared" si="24"/>
        <v/>
      </c>
      <c r="BD116" s="25">
        <f t="shared" si="19"/>
        <v>619</v>
      </c>
      <c r="BF116" s="27">
        <f t="shared" si="21"/>
        <v>59</v>
      </c>
      <c r="BG116" s="24">
        <f t="shared" si="21"/>
        <v>33</v>
      </c>
      <c r="BH116" s="24">
        <f t="shared" si="22"/>
        <v>343</v>
      </c>
      <c r="BI116" s="24">
        <f t="shared" si="23"/>
        <v>100</v>
      </c>
      <c r="BJ116" s="24">
        <f t="shared" si="23"/>
        <v>84</v>
      </c>
      <c r="BK116" s="25">
        <f t="shared" si="20"/>
        <v>619</v>
      </c>
      <c r="BM116" s="27" t="str">
        <f t="shared" si="26"/>
        <v/>
      </c>
      <c r="BN116" s="24" t="str">
        <f t="shared" si="27"/>
        <v/>
      </c>
      <c r="BO116" s="24" t="str">
        <f t="shared" si="28"/>
        <v/>
      </c>
      <c r="BP116" s="25" t="str">
        <f t="shared" si="25"/>
        <v/>
      </c>
    </row>
    <row r="117" spans="1:68" x14ac:dyDescent="0.2">
      <c r="A117" s="23" t="s">
        <v>332</v>
      </c>
      <c r="B117" s="24" t="s">
        <v>333</v>
      </c>
      <c r="C117" s="24">
        <v>0</v>
      </c>
      <c r="D117" s="24">
        <v>0</v>
      </c>
      <c r="E117" s="24"/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1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5">
        <v>1</v>
      </c>
      <c r="R117" s="26">
        <v>52</v>
      </c>
      <c r="S117" s="27" t="s">
        <v>66</v>
      </c>
      <c r="T117" s="24" t="s">
        <v>134</v>
      </c>
      <c r="U117" s="24" t="s">
        <v>137</v>
      </c>
      <c r="V117" s="24">
        <v>0</v>
      </c>
      <c r="W117" s="24">
        <v>0</v>
      </c>
      <c r="X117" s="25"/>
      <c r="Z117" s="28">
        <v>39021</v>
      </c>
      <c r="AA117" s="29">
        <v>39045</v>
      </c>
      <c r="AB117" s="29" t="s">
        <v>69</v>
      </c>
      <c r="AC117" s="29" t="s">
        <v>69</v>
      </c>
      <c r="AD117" s="29">
        <v>39161</v>
      </c>
      <c r="AE117" s="29">
        <v>39176</v>
      </c>
      <c r="AF117" s="29">
        <v>39204</v>
      </c>
      <c r="AG117" s="29"/>
      <c r="AH117" s="33"/>
      <c r="AJ117" s="27">
        <v>1</v>
      </c>
      <c r="AK117" s="32">
        <v>39077</v>
      </c>
      <c r="AL117" s="32">
        <v>39095</v>
      </c>
      <c r="AM117" s="25">
        <f>+AL117-AK117</f>
        <v>18</v>
      </c>
      <c r="AO117" s="27">
        <v>0</v>
      </c>
      <c r="AP117" s="32"/>
      <c r="AQ117" s="32"/>
      <c r="AR117" s="25"/>
      <c r="AT117" s="27">
        <v>0</v>
      </c>
      <c r="AU117" s="32"/>
      <c r="AV117" s="32"/>
      <c r="AW117" s="25"/>
      <c r="AY117" s="27">
        <v>0</v>
      </c>
      <c r="AZ117" s="25">
        <v>0</v>
      </c>
      <c r="BB117" s="27">
        <f t="shared" si="18"/>
        <v>183</v>
      </c>
      <c r="BC117" s="24" t="str">
        <f t="shared" si="24"/>
        <v/>
      </c>
      <c r="BD117" s="25">
        <f t="shared" si="19"/>
        <v>183</v>
      </c>
      <c r="BF117" s="27" t="str">
        <f t="shared" si="21"/>
        <v/>
      </c>
      <c r="BG117" s="24" t="str">
        <f t="shared" si="21"/>
        <v/>
      </c>
      <c r="BH117" s="24" t="str">
        <f t="shared" si="22"/>
        <v/>
      </c>
      <c r="BI117" s="24" t="str">
        <f t="shared" si="23"/>
        <v/>
      </c>
      <c r="BJ117" s="24" t="str">
        <f t="shared" si="23"/>
        <v/>
      </c>
      <c r="BK117" s="25" t="str">
        <f t="shared" si="20"/>
        <v/>
      </c>
      <c r="BM117" s="27">
        <f t="shared" si="26"/>
        <v>24</v>
      </c>
      <c r="BN117" s="24">
        <f t="shared" si="27"/>
        <v>131</v>
      </c>
      <c r="BO117" s="24">
        <f t="shared" si="28"/>
        <v>28</v>
      </c>
      <c r="BP117" s="25">
        <f t="shared" si="25"/>
        <v>183</v>
      </c>
    </row>
    <row r="118" spans="1:68" x14ac:dyDescent="0.2">
      <c r="A118" s="23" t="s">
        <v>334</v>
      </c>
      <c r="B118" s="24" t="s">
        <v>335</v>
      </c>
      <c r="C118" s="24">
        <v>0</v>
      </c>
      <c r="D118" s="24">
        <v>0</v>
      </c>
      <c r="E118" s="24"/>
      <c r="F118" s="24">
        <v>0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  <c r="L118" s="24">
        <v>1</v>
      </c>
      <c r="M118" s="24">
        <v>0</v>
      </c>
      <c r="N118" s="24">
        <v>0</v>
      </c>
      <c r="O118" s="24">
        <v>0</v>
      </c>
      <c r="P118" s="24">
        <v>0</v>
      </c>
      <c r="Q118" s="25">
        <v>0</v>
      </c>
      <c r="R118" s="26"/>
      <c r="S118" s="27"/>
      <c r="T118" s="24" t="s">
        <v>62</v>
      </c>
      <c r="U118" s="24" t="s">
        <v>63</v>
      </c>
      <c r="V118" s="24"/>
      <c r="W118" s="24"/>
      <c r="X118" s="25"/>
      <c r="Z118" s="28">
        <v>39029</v>
      </c>
      <c r="AA118" s="29">
        <v>39107</v>
      </c>
      <c r="AB118" s="29" t="s">
        <v>69</v>
      </c>
      <c r="AC118" s="29" t="s">
        <v>69</v>
      </c>
      <c r="AD118" s="29" t="s">
        <v>69</v>
      </c>
      <c r="AE118" s="29" t="s">
        <v>69</v>
      </c>
      <c r="AF118" s="29">
        <v>39233</v>
      </c>
      <c r="AG118" s="29"/>
      <c r="AH118" s="33"/>
      <c r="AJ118" s="27">
        <v>1</v>
      </c>
      <c r="AK118" s="32"/>
      <c r="AL118" s="32"/>
      <c r="AM118" s="25">
        <f>49+62</f>
        <v>111</v>
      </c>
      <c r="AO118" s="27">
        <v>0</v>
      </c>
      <c r="AP118" s="32"/>
      <c r="AQ118" s="32"/>
      <c r="AR118" s="25"/>
      <c r="AT118" s="27">
        <v>0</v>
      </c>
      <c r="AU118" s="32"/>
      <c r="AV118" s="32"/>
      <c r="AW118" s="25"/>
      <c r="AY118" s="27"/>
      <c r="AZ118" s="25"/>
      <c r="BB118" s="27">
        <f t="shared" si="18"/>
        <v>204</v>
      </c>
      <c r="BC118" s="24" t="str">
        <f t="shared" si="24"/>
        <v/>
      </c>
      <c r="BD118" s="25">
        <f t="shared" si="19"/>
        <v>204</v>
      </c>
      <c r="BF118" s="27" t="str">
        <f t="shared" si="21"/>
        <v/>
      </c>
      <c r="BG118" s="24" t="str">
        <f t="shared" si="21"/>
        <v/>
      </c>
      <c r="BH118" s="24" t="str">
        <f t="shared" si="22"/>
        <v/>
      </c>
      <c r="BI118" s="24" t="str">
        <f t="shared" si="23"/>
        <v/>
      </c>
      <c r="BJ118" s="24" t="str">
        <f t="shared" si="23"/>
        <v/>
      </c>
      <c r="BK118" s="25" t="str">
        <f t="shared" si="20"/>
        <v/>
      </c>
      <c r="BM118" s="27" t="str">
        <f t="shared" si="26"/>
        <v/>
      </c>
      <c r="BN118" s="24" t="str">
        <f t="shared" si="27"/>
        <v/>
      </c>
      <c r="BO118" s="24" t="str">
        <f t="shared" si="28"/>
        <v/>
      </c>
      <c r="BP118" s="25" t="str">
        <f t="shared" si="25"/>
        <v/>
      </c>
    </row>
    <row r="119" spans="1:68" x14ac:dyDescent="0.2">
      <c r="A119" s="23" t="s">
        <v>336</v>
      </c>
      <c r="B119" s="24" t="s">
        <v>337</v>
      </c>
      <c r="C119" s="24">
        <v>0</v>
      </c>
      <c r="D119" s="24">
        <v>0</v>
      </c>
      <c r="E119" s="24"/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1</v>
      </c>
      <c r="P119" s="24">
        <v>0</v>
      </c>
      <c r="Q119" s="25">
        <v>0</v>
      </c>
      <c r="R119" s="26"/>
      <c r="S119" s="27"/>
      <c r="T119" s="24" t="s">
        <v>134</v>
      </c>
      <c r="U119" s="24" t="s">
        <v>79</v>
      </c>
      <c r="V119" s="24"/>
      <c r="W119" s="24"/>
      <c r="X119" s="25"/>
      <c r="Z119" s="28">
        <v>39037</v>
      </c>
      <c r="AA119" s="29" t="s">
        <v>69</v>
      </c>
      <c r="AB119" s="29" t="s">
        <v>69</v>
      </c>
      <c r="AC119" s="29" t="s">
        <v>69</v>
      </c>
      <c r="AD119" s="29" t="s">
        <v>69</v>
      </c>
      <c r="AE119" s="29" t="s">
        <v>69</v>
      </c>
      <c r="AF119" s="29">
        <v>39042</v>
      </c>
      <c r="AG119" s="29"/>
      <c r="AH119" s="33"/>
      <c r="AJ119" s="27">
        <v>0</v>
      </c>
      <c r="AK119" s="32"/>
      <c r="AL119" s="32"/>
      <c r="AM119" s="44"/>
      <c r="AO119" s="27">
        <v>0</v>
      </c>
      <c r="AP119" s="32"/>
      <c r="AQ119" s="32"/>
      <c r="AR119" s="25"/>
      <c r="AT119" s="27">
        <v>0</v>
      </c>
      <c r="AU119" s="32"/>
      <c r="AV119" s="32"/>
      <c r="AW119" s="25"/>
      <c r="AY119" s="27"/>
      <c r="AZ119" s="25"/>
      <c r="BB119" s="27">
        <f t="shared" si="18"/>
        <v>5</v>
      </c>
      <c r="BC119" s="24" t="str">
        <f t="shared" si="24"/>
        <v/>
      </c>
      <c r="BD119" s="25">
        <f t="shared" si="19"/>
        <v>5</v>
      </c>
      <c r="BF119" s="27" t="str">
        <f t="shared" si="21"/>
        <v/>
      </c>
      <c r="BG119" s="24" t="str">
        <f t="shared" si="21"/>
        <v/>
      </c>
      <c r="BH119" s="24" t="str">
        <f t="shared" si="22"/>
        <v/>
      </c>
      <c r="BI119" s="24" t="str">
        <f t="shared" si="23"/>
        <v/>
      </c>
      <c r="BJ119" s="24" t="str">
        <f t="shared" si="23"/>
        <v/>
      </c>
      <c r="BK119" s="25" t="str">
        <f t="shared" si="20"/>
        <v/>
      </c>
      <c r="BM119" s="27" t="str">
        <f t="shared" si="26"/>
        <v/>
      </c>
      <c r="BN119" s="24" t="str">
        <f t="shared" si="27"/>
        <v/>
      </c>
      <c r="BO119" s="24" t="str">
        <f t="shared" si="28"/>
        <v/>
      </c>
      <c r="BP119" s="25" t="str">
        <f t="shared" si="25"/>
        <v/>
      </c>
    </row>
    <row r="120" spans="1:68" x14ac:dyDescent="0.2">
      <c r="A120" s="23" t="s">
        <v>338</v>
      </c>
      <c r="B120" s="24" t="s">
        <v>339</v>
      </c>
      <c r="C120" s="24">
        <v>0</v>
      </c>
      <c r="D120" s="24">
        <v>0</v>
      </c>
      <c r="E120" s="24"/>
      <c r="F120" s="24">
        <v>0</v>
      </c>
      <c r="G120" s="24">
        <v>0</v>
      </c>
      <c r="H120" s="24">
        <v>1</v>
      </c>
      <c r="I120" s="24">
        <v>1</v>
      </c>
      <c r="J120" s="24">
        <v>6</v>
      </c>
      <c r="K120" s="24">
        <v>1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5">
        <v>1</v>
      </c>
      <c r="R120" s="26">
        <v>70</v>
      </c>
      <c r="S120" s="27" t="s">
        <v>66</v>
      </c>
      <c r="T120" s="24" t="s">
        <v>62</v>
      </c>
      <c r="U120" s="24" t="s">
        <v>260</v>
      </c>
      <c r="V120" s="24">
        <v>1</v>
      </c>
      <c r="W120" s="24">
        <v>1</v>
      </c>
      <c r="X120" s="25" t="s">
        <v>73</v>
      </c>
      <c r="Z120" s="28">
        <v>39041</v>
      </c>
      <c r="AA120" s="29">
        <v>39203</v>
      </c>
      <c r="AB120" s="29">
        <v>39261</v>
      </c>
      <c r="AC120" s="29">
        <v>39392</v>
      </c>
      <c r="AD120" s="29">
        <v>39555</v>
      </c>
      <c r="AE120" s="29">
        <v>39611</v>
      </c>
      <c r="AF120" s="29">
        <v>39631</v>
      </c>
      <c r="AG120" s="29">
        <v>39644</v>
      </c>
      <c r="AH120" s="33">
        <v>39762</v>
      </c>
      <c r="AJ120" s="27">
        <v>0</v>
      </c>
      <c r="AK120" s="32"/>
      <c r="AL120" s="32"/>
      <c r="AM120" s="25"/>
      <c r="AO120" s="27">
        <v>0</v>
      </c>
      <c r="AP120" s="32"/>
      <c r="AQ120" s="32"/>
      <c r="AR120" s="25"/>
      <c r="AT120" s="27">
        <v>0</v>
      </c>
      <c r="AU120" s="32"/>
      <c r="AV120" s="32"/>
      <c r="AW120" s="25"/>
      <c r="AY120" s="27">
        <v>0</v>
      </c>
      <c r="AZ120" s="25">
        <v>0</v>
      </c>
      <c r="BB120" s="27">
        <f t="shared" si="18"/>
        <v>590</v>
      </c>
      <c r="BC120" s="24">
        <f t="shared" si="24"/>
        <v>118</v>
      </c>
      <c r="BD120" s="25">
        <f t="shared" si="19"/>
        <v>708</v>
      </c>
      <c r="BF120" s="27">
        <f t="shared" si="21"/>
        <v>162</v>
      </c>
      <c r="BG120" s="24">
        <f t="shared" si="21"/>
        <v>58</v>
      </c>
      <c r="BH120" s="24">
        <f t="shared" si="22"/>
        <v>294</v>
      </c>
      <c r="BI120" s="24">
        <f t="shared" si="23"/>
        <v>56</v>
      </c>
      <c r="BJ120" s="24">
        <f t="shared" si="23"/>
        <v>20</v>
      </c>
      <c r="BK120" s="25">
        <f t="shared" si="20"/>
        <v>590</v>
      </c>
      <c r="BM120" s="27" t="str">
        <f t="shared" si="26"/>
        <v/>
      </c>
      <c r="BN120" s="24" t="str">
        <f t="shared" si="27"/>
        <v/>
      </c>
      <c r="BO120" s="24" t="str">
        <f t="shared" si="28"/>
        <v/>
      </c>
      <c r="BP120" s="25" t="str">
        <f t="shared" si="25"/>
        <v/>
      </c>
    </row>
    <row r="121" spans="1:68" x14ac:dyDescent="0.2">
      <c r="A121" s="35" t="s">
        <v>340</v>
      </c>
      <c r="B121" s="36" t="s">
        <v>341</v>
      </c>
      <c r="C121" s="36">
        <v>0</v>
      </c>
      <c r="D121" s="36">
        <v>1</v>
      </c>
      <c r="E121" s="36" t="s">
        <v>326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7"/>
      <c r="R121" s="38"/>
      <c r="S121" s="39"/>
      <c r="T121" s="36"/>
      <c r="U121" s="36"/>
      <c r="V121" s="36"/>
      <c r="W121" s="36"/>
      <c r="X121" s="37"/>
      <c r="Z121" s="40">
        <v>39055</v>
      </c>
      <c r="AA121" s="41"/>
      <c r="AB121" s="41"/>
      <c r="AC121" s="41"/>
      <c r="AD121" s="41"/>
      <c r="AE121" s="41"/>
      <c r="AF121" s="41"/>
      <c r="AG121" s="41"/>
      <c r="AH121" s="42"/>
      <c r="AJ121" s="39"/>
      <c r="AK121" s="43"/>
      <c r="AL121" s="43"/>
      <c r="AM121" s="37"/>
      <c r="AO121" s="39"/>
      <c r="AP121" s="43"/>
      <c r="AQ121" s="43"/>
      <c r="AR121" s="37"/>
      <c r="AT121" s="39"/>
      <c r="AU121" s="43"/>
      <c r="AV121" s="43"/>
      <c r="AW121" s="37"/>
      <c r="AY121" s="39"/>
      <c r="AZ121" s="37"/>
      <c r="BB121" s="39" t="str">
        <f t="shared" si="18"/>
        <v/>
      </c>
      <c r="BC121" s="36" t="str">
        <f t="shared" si="24"/>
        <v/>
      </c>
      <c r="BD121" s="37" t="str">
        <f t="shared" si="19"/>
        <v/>
      </c>
      <c r="BF121" s="39" t="str">
        <f t="shared" si="21"/>
        <v/>
      </c>
      <c r="BG121" s="36" t="str">
        <f t="shared" si="21"/>
        <v/>
      </c>
      <c r="BH121" s="36" t="str">
        <f t="shared" si="22"/>
        <v/>
      </c>
      <c r="BI121" s="36" t="str">
        <f t="shared" si="23"/>
        <v/>
      </c>
      <c r="BJ121" s="36" t="str">
        <f t="shared" si="23"/>
        <v/>
      </c>
      <c r="BK121" s="37" t="str">
        <f t="shared" si="20"/>
        <v/>
      </c>
      <c r="BM121" s="39" t="str">
        <f t="shared" si="26"/>
        <v/>
      </c>
      <c r="BN121" s="36" t="str">
        <f t="shared" si="27"/>
        <v/>
      </c>
      <c r="BO121" s="36" t="str">
        <f t="shared" si="28"/>
        <v/>
      </c>
      <c r="BP121" s="37" t="str">
        <f t="shared" si="25"/>
        <v/>
      </c>
    </row>
    <row r="122" spans="1:68" x14ac:dyDescent="0.2">
      <c r="A122" s="35" t="s">
        <v>342</v>
      </c>
      <c r="B122" s="36" t="s">
        <v>343</v>
      </c>
      <c r="C122" s="36">
        <v>0</v>
      </c>
      <c r="D122" s="36">
        <v>1</v>
      </c>
      <c r="E122" s="36" t="s">
        <v>326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7"/>
      <c r="R122" s="38"/>
      <c r="S122" s="39"/>
      <c r="T122" s="36"/>
      <c r="U122" s="36"/>
      <c r="V122" s="36"/>
      <c r="W122" s="36"/>
      <c r="X122" s="37"/>
      <c r="Z122" s="40">
        <v>39063</v>
      </c>
      <c r="AA122" s="41"/>
      <c r="AB122" s="41"/>
      <c r="AC122" s="41"/>
      <c r="AD122" s="41"/>
      <c r="AE122" s="41"/>
      <c r="AF122" s="41"/>
      <c r="AG122" s="41"/>
      <c r="AH122" s="42"/>
      <c r="AJ122" s="39"/>
      <c r="AK122" s="43"/>
      <c r="AL122" s="43"/>
      <c r="AM122" s="37"/>
      <c r="AO122" s="39"/>
      <c r="AP122" s="43"/>
      <c r="AQ122" s="43"/>
      <c r="AR122" s="37"/>
      <c r="AT122" s="39"/>
      <c r="AU122" s="43"/>
      <c r="AV122" s="43"/>
      <c r="AW122" s="37"/>
      <c r="AY122" s="39"/>
      <c r="AZ122" s="37"/>
      <c r="BB122" s="39" t="str">
        <f t="shared" si="18"/>
        <v/>
      </c>
      <c r="BC122" s="36" t="str">
        <f t="shared" si="24"/>
        <v/>
      </c>
      <c r="BD122" s="37" t="str">
        <f t="shared" si="19"/>
        <v/>
      </c>
      <c r="BF122" s="39" t="str">
        <f t="shared" si="21"/>
        <v/>
      </c>
      <c r="BG122" s="36" t="str">
        <f t="shared" si="21"/>
        <v/>
      </c>
      <c r="BH122" s="36" t="str">
        <f t="shared" si="22"/>
        <v/>
      </c>
      <c r="BI122" s="36" t="str">
        <f t="shared" si="23"/>
        <v/>
      </c>
      <c r="BJ122" s="36" t="str">
        <f t="shared" si="23"/>
        <v/>
      </c>
      <c r="BK122" s="37" t="str">
        <f t="shared" si="20"/>
        <v/>
      </c>
      <c r="BM122" s="39" t="str">
        <f t="shared" si="26"/>
        <v/>
      </c>
      <c r="BN122" s="36" t="str">
        <f t="shared" si="27"/>
        <v/>
      </c>
      <c r="BO122" s="36" t="str">
        <f t="shared" si="28"/>
        <v/>
      </c>
      <c r="BP122" s="37" t="str">
        <f t="shared" si="25"/>
        <v/>
      </c>
    </row>
    <row r="123" spans="1:68" x14ac:dyDescent="0.2">
      <c r="A123" s="23" t="s">
        <v>344</v>
      </c>
      <c r="B123" s="24" t="s">
        <v>345</v>
      </c>
      <c r="C123" s="24">
        <v>0</v>
      </c>
      <c r="D123" s="24">
        <v>0</v>
      </c>
      <c r="E123" s="24"/>
      <c r="F123" s="24">
        <v>1</v>
      </c>
      <c r="G123" s="24">
        <v>1</v>
      </c>
      <c r="H123" s="24">
        <v>1</v>
      </c>
      <c r="I123" s="24">
        <v>1</v>
      </c>
      <c r="J123" s="24">
        <v>6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5">
        <v>1</v>
      </c>
      <c r="R123" s="26">
        <v>74</v>
      </c>
      <c r="S123" s="27" t="s">
        <v>72</v>
      </c>
      <c r="T123" s="24" t="s">
        <v>67</v>
      </c>
      <c r="U123" s="24" t="s">
        <v>240</v>
      </c>
      <c r="V123" s="24">
        <v>0</v>
      </c>
      <c r="W123" s="24">
        <v>1</v>
      </c>
      <c r="X123" s="25" t="s">
        <v>73</v>
      </c>
      <c r="Z123" s="28">
        <v>39065</v>
      </c>
      <c r="AA123" s="29">
        <v>39255</v>
      </c>
      <c r="AB123" s="29">
        <v>39349</v>
      </c>
      <c r="AC123" s="29">
        <v>39355</v>
      </c>
      <c r="AD123" s="29">
        <v>39567</v>
      </c>
      <c r="AE123" s="29">
        <v>39632</v>
      </c>
      <c r="AF123" s="29">
        <v>39693</v>
      </c>
      <c r="AG123" s="29">
        <v>39706</v>
      </c>
      <c r="AH123" s="33">
        <v>39811</v>
      </c>
      <c r="AJ123" s="27">
        <v>0</v>
      </c>
      <c r="AK123" s="32"/>
      <c r="AL123" s="32"/>
      <c r="AM123" s="25"/>
      <c r="AO123" s="27">
        <v>1</v>
      </c>
      <c r="AP123" s="32">
        <v>39624</v>
      </c>
      <c r="AQ123" s="32">
        <v>39632</v>
      </c>
      <c r="AR123" s="25">
        <f>+AQ123-AP123</f>
        <v>8</v>
      </c>
      <c r="AT123" s="27">
        <v>0</v>
      </c>
      <c r="AU123" s="32"/>
      <c r="AV123" s="32"/>
      <c r="AW123" s="25"/>
      <c r="AY123" s="27">
        <f>15*72+30</f>
        <v>1110</v>
      </c>
      <c r="AZ123" s="25">
        <f>1.5*74</f>
        <v>111</v>
      </c>
      <c r="BB123" s="27">
        <f t="shared" si="18"/>
        <v>628</v>
      </c>
      <c r="BC123" s="24">
        <f t="shared" si="24"/>
        <v>105</v>
      </c>
      <c r="BD123" s="25">
        <f t="shared" si="19"/>
        <v>733</v>
      </c>
      <c r="BF123" s="27">
        <f t="shared" si="21"/>
        <v>190</v>
      </c>
      <c r="BG123" s="24">
        <f t="shared" si="21"/>
        <v>94</v>
      </c>
      <c r="BH123" s="24">
        <f t="shared" si="22"/>
        <v>218</v>
      </c>
      <c r="BI123" s="24">
        <f t="shared" si="23"/>
        <v>65</v>
      </c>
      <c r="BJ123" s="24">
        <f t="shared" si="23"/>
        <v>61</v>
      </c>
      <c r="BK123" s="25">
        <f t="shared" si="20"/>
        <v>628</v>
      </c>
      <c r="BM123" s="27" t="str">
        <f t="shared" si="26"/>
        <v/>
      </c>
      <c r="BN123" s="24" t="str">
        <f t="shared" si="27"/>
        <v/>
      </c>
      <c r="BO123" s="24" t="str">
        <f t="shared" si="28"/>
        <v/>
      </c>
      <c r="BP123" s="25" t="str">
        <f t="shared" si="25"/>
        <v/>
      </c>
    </row>
    <row r="124" spans="1:68" x14ac:dyDescent="0.2">
      <c r="A124" s="23" t="s">
        <v>346</v>
      </c>
      <c r="B124" s="24" t="s">
        <v>347</v>
      </c>
      <c r="C124" s="24">
        <v>0</v>
      </c>
      <c r="D124" s="24">
        <v>0</v>
      </c>
      <c r="E124" s="24"/>
      <c r="F124" s="24">
        <v>0</v>
      </c>
      <c r="G124" s="24">
        <v>0</v>
      </c>
      <c r="H124" s="24">
        <v>0</v>
      </c>
      <c r="I124" s="24">
        <v>1</v>
      </c>
      <c r="J124" s="24">
        <v>11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5">
        <v>1</v>
      </c>
      <c r="R124" s="26">
        <v>62</v>
      </c>
      <c r="S124" s="27" t="s">
        <v>72</v>
      </c>
      <c r="T124" s="24" t="s">
        <v>208</v>
      </c>
      <c r="U124" s="24" t="s">
        <v>211</v>
      </c>
      <c r="V124" s="24">
        <v>1</v>
      </c>
      <c r="W124" s="24">
        <v>1</v>
      </c>
      <c r="X124" s="25" t="s">
        <v>73</v>
      </c>
      <c r="Z124" s="28">
        <v>39066</v>
      </c>
      <c r="AA124" s="29">
        <v>39161</v>
      </c>
      <c r="AB124" s="29">
        <v>39182</v>
      </c>
      <c r="AC124" s="29">
        <v>39185</v>
      </c>
      <c r="AD124" s="29">
        <v>39401</v>
      </c>
      <c r="AE124" s="29">
        <v>39443</v>
      </c>
      <c r="AF124" s="29">
        <v>39519</v>
      </c>
      <c r="AG124" s="29">
        <v>39533</v>
      </c>
      <c r="AH124" s="33">
        <v>39631</v>
      </c>
      <c r="AJ124" s="27">
        <v>0</v>
      </c>
      <c r="AK124" s="32"/>
      <c r="AL124" s="32"/>
      <c r="AM124" s="25"/>
      <c r="AO124" s="27">
        <v>0</v>
      </c>
      <c r="AP124" s="32"/>
      <c r="AQ124" s="32"/>
      <c r="AR124" s="25"/>
      <c r="AT124" s="27">
        <v>0</v>
      </c>
      <c r="AU124" s="32"/>
      <c r="AV124" s="32"/>
      <c r="AW124" s="25"/>
      <c r="AY124" s="27">
        <v>300</v>
      </c>
      <c r="AZ124" s="25">
        <v>300</v>
      </c>
      <c r="BB124" s="27">
        <f t="shared" si="18"/>
        <v>453</v>
      </c>
      <c r="BC124" s="24">
        <f t="shared" si="24"/>
        <v>98</v>
      </c>
      <c r="BD124" s="25">
        <f t="shared" si="19"/>
        <v>551</v>
      </c>
      <c r="BF124" s="27">
        <f t="shared" si="21"/>
        <v>95</v>
      </c>
      <c r="BG124" s="24">
        <f t="shared" si="21"/>
        <v>21</v>
      </c>
      <c r="BH124" s="24">
        <f t="shared" si="22"/>
        <v>219</v>
      </c>
      <c r="BI124" s="24">
        <f t="shared" si="23"/>
        <v>42</v>
      </c>
      <c r="BJ124" s="24">
        <f t="shared" si="23"/>
        <v>76</v>
      </c>
      <c r="BK124" s="25">
        <f t="shared" si="20"/>
        <v>453</v>
      </c>
      <c r="BM124" s="27" t="str">
        <f t="shared" si="26"/>
        <v/>
      </c>
      <c r="BN124" s="24" t="str">
        <f t="shared" si="27"/>
        <v/>
      </c>
      <c r="BO124" s="24" t="str">
        <f t="shared" si="28"/>
        <v/>
      </c>
      <c r="BP124" s="25" t="str">
        <f t="shared" si="25"/>
        <v/>
      </c>
    </row>
    <row r="125" spans="1:68" x14ac:dyDescent="0.2">
      <c r="A125" s="23" t="s">
        <v>348</v>
      </c>
      <c r="B125" s="24" t="s">
        <v>349</v>
      </c>
      <c r="C125" s="24">
        <v>0</v>
      </c>
      <c r="D125" s="24">
        <v>0</v>
      </c>
      <c r="E125" s="24"/>
      <c r="F125" s="24">
        <v>0</v>
      </c>
      <c r="G125" s="24">
        <v>0</v>
      </c>
      <c r="H125" s="24">
        <v>1</v>
      </c>
      <c r="I125" s="24">
        <v>0</v>
      </c>
      <c r="J125" s="24">
        <v>0</v>
      </c>
      <c r="K125" s="24">
        <v>0</v>
      </c>
      <c r="L125" s="24">
        <v>0</v>
      </c>
      <c r="M125" s="24">
        <v>1</v>
      </c>
      <c r="N125" s="24">
        <v>0</v>
      </c>
      <c r="O125" s="24">
        <v>0</v>
      </c>
      <c r="P125" s="24">
        <v>0</v>
      </c>
      <c r="Q125" s="25">
        <v>0</v>
      </c>
      <c r="R125" s="26"/>
      <c r="S125" s="27"/>
      <c r="T125" s="24" t="s">
        <v>124</v>
      </c>
      <c r="U125" s="24" t="s">
        <v>128</v>
      </c>
      <c r="V125" s="24"/>
      <c r="W125" s="24"/>
      <c r="X125" s="25"/>
      <c r="Z125" s="28">
        <v>39087</v>
      </c>
      <c r="AA125" s="29" t="s">
        <v>69</v>
      </c>
      <c r="AB125" s="29" t="s">
        <v>69</v>
      </c>
      <c r="AC125" s="29" t="s">
        <v>69</v>
      </c>
      <c r="AD125" s="29" t="s">
        <v>69</v>
      </c>
      <c r="AE125" s="29" t="s">
        <v>69</v>
      </c>
      <c r="AF125" s="29">
        <v>39210</v>
      </c>
      <c r="AG125" s="29"/>
      <c r="AH125" s="33"/>
      <c r="AJ125" s="27">
        <v>0</v>
      </c>
      <c r="AK125" s="32"/>
      <c r="AL125" s="32"/>
      <c r="AM125" s="25"/>
      <c r="AO125" s="27">
        <v>0</v>
      </c>
      <c r="AP125" s="32"/>
      <c r="AQ125" s="32"/>
      <c r="AR125" s="25"/>
      <c r="AT125" s="27">
        <v>0</v>
      </c>
      <c r="AU125" s="32"/>
      <c r="AV125" s="32"/>
      <c r="AW125" s="25"/>
      <c r="AY125" s="27"/>
      <c r="AZ125" s="25"/>
      <c r="BB125" s="27">
        <f t="shared" si="18"/>
        <v>123</v>
      </c>
      <c r="BC125" s="24" t="str">
        <f t="shared" si="24"/>
        <v/>
      </c>
      <c r="BD125" s="25">
        <f t="shared" si="19"/>
        <v>123</v>
      </c>
      <c r="BF125" s="27" t="str">
        <f t="shared" si="21"/>
        <v/>
      </c>
      <c r="BG125" s="24" t="str">
        <f t="shared" si="21"/>
        <v/>
      </c>
      <c r="BH125" s="24" t="str">
        <f t="shared" si="22"/>
        <v/>
      </c>
      <c r="BI125" s="24" t="str">
        <f t="shared" si="23"/>
        <v/>
      </c>
      <c r="BJ125" s="24" t="str">
        <f t="shared" si="23"/>
        <v/>
      </c>
      <c r="BK125" s="25" t="str">
        <f t="shared" si="20"/>
        <v/>
      </c>
      <c r="BM125" s="27" t="str">
        <f t="shared" si="26"/>
        <v/>
      </c>
      <c r="BN125" s="24" t="str">
        <f t="shared" si="27"/>
        <v/>
      </c>
      <c r="BO125" s="24" t="str">
        <f t="shared" si="28"/>
        <v/>
      </c>
      <c r="BP125" s="25" t="str">
        <f t="shared" si="25"/>
        <v/>
      </c>
    </row>
    <row r="126" spans="1:68" x14ac:dyDescent="0.2">
      <c r="A126" s="23" t="s">
        <v>350</v>
      </c>
      <c r="B126" s="24" t="s">
        <v>351</v>
      </c>
      <c r="C126" s="24">
        <v>0</v>
      </c>
      <c r="D126" s="24">
        <v>0</v>
      </c>
      <c r="E126" s="24"/>
      <c r="F126" s="24">
        <v>0</v>
      </c>
      <c r="G126" s="24">
        <v>0</v>
      </c>
      <c r="H126" s="24">
        <v>1</v>
      </c>
      <c r="I126" s="24">
        <v>1</v>
      </c>
      <c r="J126" s="24">
        <v>8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5">
        <v>1</v>
      </c>
      <c r="R126" s="26">
        <v>67</v>
      </c>
      <c r="S126" s="27" t="s">
        <v>66</v>
      </c>
      <c r="T126" s="24" t="s">
        <v>134</v>
      </c>
      <c r="U126" s="24" t="s">
        <v>260</v>
      </c>
      <c r="V126" s="24">
        <v>0</v>
      </c>
      <c r="W126" s="24">
        <v>0</v>
      </c>
      <c r="X126" s="25"/>
      <c r="Z126" s="28">
        <v>39094</v>
      </c>
      <c r="AA126" s="29">
        <v>39108</v>
      </c>
      <c r="AB126" s="29">
        <v>39218</v>
      </c>
      <c r="AC126" s="29">
        <v>39224</v>
      </c>
      <c r="AD126" s="29">
        <v>39457</v>
      </c>
      <c r="AE126" s="29">
        <v>39541</v>
      </c>
      <c r="AF126" s="29">
        <v>39616</v>
      </c>
      <c r="AG126" s="29"/>
      <c r="AH126" s="33"/>
      <c r="AJ126" s="27">
        <v>0</v>
      </c>
      <c r="AK126" s="32"/>
      <c r="AL126" s="32"/>
      <c r="AM126" s="25"/>
      <c r="AO126" s="27">
        <v>0</v>
      </c>
      <c r="AP126" s="32"/>
      <c r="AQ126" s="32"/>
      <c r="AR126" s="25"/>
      <c r="AT126" s="27">
        <v>0</v>
      </c>
      <c r="AU126" s="32"/>
      <c r="AV126" s="32"/>
      <c r="AW126" s="25"/>
      <c r="AY126" s="27">
        <v>0</v>
      </c>
      <c r="AZ126" s="25">
        <v>0</v>
      </c>
      <c r="BB126" s="27">
        <f t="shared" si="18"/>
        <v>522</v>
      </c>
      <c r="BC126" s="24" t="str">
        <f t="shared" si="24"/>
        <v/>
      </c>
      <c r="BD126" s="25">
        <f t="shared" si="19"/>
        <v>522</v>
      </c>
      <c r="BF126" s="27">
        <f t="shared" si="21"/>
        <v>14</v>
      </c>
      <c r="BG126" s="24">
        <f t="shared" si="21"/>
        <v>110</v>
      </c>
      <c r="BH126" s="24">
        <f t="shared" si="22"/>
        <v>239</v>
      </c>
      <c r="BI126" s="24">
        <f t="shared" si="23"/>
        <v>84</v>
      </c>
      <c r="BJ126" s="24">
        <f t="shared" si="23"/>
        <v>75</v>
      </c>
      <c r="BK126" s="25">
        <f t="shared" si="20"/>
        <v>522</v>
      </c>
      <c r="BM126" s="27" t="str">
        <f t="shared" si="26"/>
        <v/>
      </c>
      <c r="BN126" s="24" t="str">
        <f t="shared" si="27"/>
        <v/>
      </c>
      <c r="BO126" s="24" t="str">
        <f t="shared" si="28"/>
        <v/>
      </c>
      <c r="BP126" s="25" t="str">
        <f t="shared" si="25"/>
        <v/>
      </c>
    </row>
    <row r="127" spans="1:68" x14ac:dyDescent="0.2">
      <c r="A127" s="23" t="s">
        <v>352</v>
      </c>
      <c r="B127" s="24" t="s">
        <v>353</v>
      </c>
      <c r="C127" s="24">
        <v>0</v>
      </c>
      <c r="D127" s="24">
        <v>0</v>
      </c>
      <c r="E127" s="24"/>
      <c r="F127" s="24">
        <v>0</v>
      </c>
      <c r="G127" s="24">
        <v>0</v>
      </c>
      <c r="H127" s="24">
        <v>0</v>
      </c>
      <c r="I127" s="24">
        <v>1</v>
      </c>
      <c r="J127" s="24">
        <v>9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5">
        <v>1</v>
      </c>
      <c r="R127" s="26">
        <v>72</v>
      </c>
      <c r="S127" s="27" t="s">
        <v>66</v>
      </c>
      <c r="T127" s="24" t="s">
        <v>170</v>
      </c>
      <c r="U127" s="24" t="s">
        <v>79</v>
      </c>
      <c r="V127" s="24">
        <v>1</v>
      </c>
      <c r="W127" s="24">
        <v>1</v>
      </c>
      <c r="X127" s="25" t="s">
        <v>73</v>
      </c>
      <c r="Z127" s="28">
        <v>39156</v>
      </c>
      <c r="AA127" s="29">
        <v>39183</v>
      </c>
      <c r="AB127" s="29">
        <v>39217</v>
      </c>
      <c r="AC127" s="29">
        <v>39244</v>
      </c>
      <c r="AD127" s="29">
        <v>39555</v>
      </c>
      <c r="AE127" s="29">
        <v>39618</v>
      </c>
      <c r="AF127" s="29">
        <v>39660</v>
      </c>
      <c r="AG127" s="29">
        <v>39674</v>
      </c>
      <c r="AH127" s="33">
        <v>39762</v>
      </c>
      <c r="AJ127" s="27">
        <v>0</v>
      </c>
      <c r="AK127" s="32"/>
      <c r="AL127" s="32"/>
      <c r="AM127" s="25"/>
      <c r="AO127" s="27">
        <v>0</v>
      </c>
      <c r="AP127" s="32"/>
      <c r="AQ127" s="32"/>
      <c r="AR127" s="25"/>
      <c r="AT127" s="27">
        <v>0</v>
      </c>
      <c r="AU127" s="32"/>
      <c r="AV127" s="32"/>
      <c r="AW127" s="25"/>
      <c r="AY127" s="27">
        <v>0</v>
      </c>
      <c r="AZ127" s="25">
        <v>0</v>
      </c>
      <c r="BB127" s="27">
        <f t="shared" si="18"/>
        <v>504</v>
      </c>
      <c r="BC127" s="24">
        <f t="shared" si="24"/>
        <v>88</v>
      </c>
      <c r="BD127" s="25">
        <f t="shared" si="19"/>
        <v>592</v>
      </c>
      <c r="BF127" s="27">
        <f t="shared" si="21"/>
        <v>27</v>
      </c>
      <c r="BG127" s="24">
        <f t="shared" si="21"/>
        <v>34</v>
      </c>
      <c r="BH127" s="24">
        <f t="shared" si="22"/>
        <v>338</v>
      </c>
      <c r="BI127" s="24">
        <f t="shared" si="23"/>
        <v>63</v>
      </c>
      <c r="BJ127" s="24">
        <f t="shared" si="23"/>
        <v>42</v>
      </c>
      <c r="BK127" s="25">
        <f t="shared" si="20"/>
        <v>504</v>
      </c>
      <c r="BM127" s="27" t="str">
        <f t="shared" si="26"/>
        <v/>
      </c>
      <c r="BN127" s="24" t="str">
        <f t="shared" si="27"/>
        <v/>
      </c>
      <c r="BO127" s="24" t="str">
        <f t="shared" si="28"/>
        <v/>
      </c>
      <c r="BP127" s="25" t="str">
        <f t="shared" si="25"/>
        <v/>
      </c>
    </row>
    <row r="128" spans="1:68" x14ac:dyDescent="0.2">
      <c r="A128" s="23" t="s">
        <v>354</v>
      </c>
      <c r="B128" s="24" t="s">
        <v>355</v>
      </c>
      <c r="C128" s="24">
        <v>0</v>
      </c>
      <c r="D128" s="24">
        <v>0</v>
      </c>
      <c r="E128" s="24"/>
      <c r="F128" s="24">
        <v>0</v>
      </c>
      <c r="G128" s="24">
        <v>0</v>
      </c>
      <c r="H128" s="24">
        <v>1</v>
      </c>
      <c r="I128" s="24">
        <v>1</v>
      </c>
      <c r="J128" s="24">
        <v>28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5">
        <v>1</v>
      </c>
      <c r="R128" s="26">
        <v>88</v>
      </c>
      <c r="S128" s="27" t="s">
        <v>72</v>
      </c>
      <c r="T128" s="24" t="s">
        <v>62</v>
      </c>
      <c r="U128" s="24" t="s">
        <v>79</v>
      </c>
      <c r="V128" s="24">
        <v>0</v>
      </c>
      <c r="W128" s="24">
        <v>1</v>
      </c>
      <c r="X128" s="25" t="s">
        <v>73</v>
      </c>
      <c r="Z128" s="28">
        <v>39185</v>
      </c>
      <c r="AA128" s="29">
        <v>39437</v>
      </c>
      <c r="AB128" s="29">
        <v>39456</v>
      </c>
      <c r="AC128" s="29">
        <v>39524</v>
      </c>
      <c r="AD128" s="29">
        <v>39918</v>
      </c>
      <c r="AE128" s="29">
        <v>39996</v>
      </c>
      <c r="AF128" s="29">
        <v>40101</v>
      </c>
      <c r="AG128" s="29">
        <v>40114</v>
      </c>
      <c r="AH128" s="33">
        <v>40366</v>
      </c>
      <c r="AJ128" s="27">
        <v>0</v>
      </c>
      <c r="AK128" s="32"/>
      <c r="AL128" s="32"/>
      <c r="AM128" s="25"/>
      <c r="AO128" s="27">
        <v>1</v>
      </c>
      <c r="AP128" s="32">
        <v>39974</v>
      </c>
      <c r="AQ128" s="32">
        <v>39996</v>
      </c>
      <c r="AR128" s="25">
        <f>+AQ128-AP128</f>
        <v>22</v>
      </c>
      <c r="AT128" s="27">
        <v>0</v>
      </c>
      <c r="AU128" s="32"/>
      <c r="AV128" s="32"/>
      <c r="AW128" s="25"/>
      <c r="AY128" s="27">
        <f>3000*12</f>
        <v>36000</v>
      </c>
      <c r="AZ128" s="25">
        <v>36000</v>
      </c>
      <c r="BB128" s="27">
        <f t="shared" si="18"/>
        <v>916</v>
      </c>
      <c r="BC128" s="24">
        <f t="shared" si="24"/>
        <v>252</v>
      </c>
      <c r="BD128" s="25">
        <f t="shared" si="19"/>
        <v>1168</v>
      </c>
      <c r="BF128" s="27">
        <f t="shared" si="21"/>
        <v>252</v>
      </c>
      <c r="BG128" s="24">
        <f t="shared" si="21"/>
        <v>19</v>
      </c>
      <c r="BH128" s="24">
        <f t="shared" si="22"/>
        <v>462</v>
      </c>
      <c r="BI128" s="24">
        <f t="shared" si="23"/>
        <v>78</v>
      </c>
      <c r="BJ128" s="24">
        <f t="shared" si="23"/>
        <v>105</v>
      </c>
      <c r="BK128" s="25">
        <f t="shared" si="20"/>
        <v>916</v>
      </c>
      <c r="BM128" s="27" t="str">
        <f t="shared" si="26"/>
        <v/>
      </c>
      <c r="BN128" s="24" t="str">
        <f t="shared" si="27"/>
        <v/>
      </c>
      <c r="BO128" s="24" t="str">
        <f t="shared" si="28"/>
        <v/>
      </c>
      <c r="BP128" s="25" t="str">
        <f t="shared" si="25"/>
        <v/>
      </c>
    </row>
    <row r="129" spans="1:68" x14ac:dyDescent="0.2">
      <c r="A129" s="23" t="s">
        <v>356</v>
      </c>
      <c r="B129" s="24" t="s">
        <v>357</v>
      </c>
      <c r="C129" s="24">
        <v>0</v>
      </c>
      <c r="D129" s="24">
        <v>0</v>
      </c>
      <c r="E129" s="24"/>
      <c r="F129" s="24">
        <v>0</v>
      </c>
      <c r="G129" s="24">
        <v>0</v>
      </c>
      <c r="H129" s="24">
        <v>0</v>
      </c>
      <c r="I129" s="24">
        <v>1</v>
      </c>
      <c r="J129" s="24">
        <v>22</v>
      </c>
      <c r="K129" s="24">
        <v>1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5">
        <v>1</v>
      </c>
      <c r="R129" s="26">
        <v>100</v>
      </c>
      <c r="S129" s="27" t="s">
        <v>72</v>
      </c>
      <c r="T129" s="24" t="s">
        <v>62</v>
      </c>
      <c r="U129" s="24" t="s">
        <v>125</v>
      </c>
      <c r="V129" s="24">
        <v>0</v>
      </c>
      <c r="W129" s="24">
        <v>1</v>
      </c>
      <c r="X129" s="25" t="s">
        <v>100</v>
      </c>
      <c r="Z129" s="28">
        <v>39206</v>
      </c>
      <c r="AA129" s="29">
        <v>39575</v>
      </c>
      <c r="AB129" s="29">
        <v>39604</v>
      </c>
      <c r="AC129" s="29">
        <v>39617</v>
      </c>
      <c r="AD129" s="29">
        <v>40183</v>
      </c>
      <c r="AE129" s="29">
        <v>40303</v>
      </c>
      <c r="AF129" s="29">
        <v>40380</v>
      </c>
      <c r="AG129" s="29">
        <v>40393</v>
      </c>
      <c r="AH129" s="33">
        <v>40571</v>
      </c>
      <c r="AJ129" s="27">
        <v>0</v>
      </c>
      <c r="AK129" s="32"/>
      <c r="AL129" s="32"/>
      <c r="AM129" s="25"/>
      <c r="AO129" s="27">
        <v>1</v>
      </c>
      <c r="AP129" s="32">
        <v>40268</v>
      </c>
      <c r="AQ129" s="32">
        <v>40303</v>
      </c>
      <c r="AR129" s="25">
        <f>+AQ129-AP129</f>
        <v>35</v>
      </c>
      <c r="AT129" s="27">
        <v>0</v>
      </c>
      <c r="AU129" s="32"/>
      <c r="AV129" s="32"/>
      <c r="AW129" s="25"/>
      <c r="AY129" s="27">
        <f>350*12</f>
        <v>4200</v>
      </c>
      <c r="AZ129" s="25">
        <v>0</v>
      </c>
      <c r="BB129" s="27">
        <f t="shared" si="18"/>
        <v>1174</v>
      </c>
      <c r="BC129" s="24">
        <f t="shared" si="24"/>
        <v>178</v>
      </c>
      <c r="BD129" s="25">
        <f t="shared" si="19"/>
        <v>1352</v>
      </c>
      <c r="BF129" s="27">
        <f t="shared" si="21"/>
        <v>369</v>
      </c>
      <c r="BG129" s="24">
        <f t="shared" si="21"/>
        <v>29</v>
      </c>
      <c r="BH129" s="24">
        <f t="shared" si="22"/>
        <v>579</v>
      </c>
      <c r="BI129" s="24">
        <f t="shared" si="23"/>
        <v>120</v>
      </c>
      <c r="BJ129" s="24">
        <f t="shared" si="23"/>
        <v>77</v>
      </c>
      <c r="BK129" s="25">
        <f t="shared" si="20"/>
        <v>1174</v>
      </c>
      <c r="BM129" s="27" t="str">
        <f t="shared" si="26"/>
        <v/>
      </c>
      <c r="BN129" s="24" t="str">
        <f t="shared" si="27"/>
        <v/>
      </c>
      <c r="BO129" s="24" t="str">
        <f t="shared" si="28"/>
        <v/>
      </c>
      <c r="BP129" s="25" t="str">
        <f t="shared" si="25"/>
        <v/>
      </c>
    </row>
    <row r="130" spans="1:68" x14ac:dyDescent="0.2">
      <c r="A130" s="35" t="s">
        <v>358</v>
      </c>
      <c r="B130" s="36" t="s">
        <v>359</v>
      </c>
      <c r="C130" s="36">
        <v>0</v>
      </c>
      <c r="D130" s="36">
        <v>1</v>
      </c>
      <c r="E130" s="36" t="s">
        <v>356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7"/>
      <c r="R130" s="38"/>
      <c r="S130" s="39"/>
      <c r="T130" s="36"/>
      <c r="U130" s="36"/>
      <c r="V130" s="36"/>
      <c r="W130" s="36"/>
      <c r="X130" s="37"/>
      <c r="Z130" s="40">
        <v>39206</v>
      </c>
      <c r="AA130" s="41"/>
      <c r="AB130" s="41"/>
      <c r="AC130" s="41"/>
      <c r="AD130" s="41"/>
      <c r="AE130" s="41"/>
      <c r="AF130" s="41"/>
      <c r="AG130" s="41"/>
      <c r="AH130" s="42"/>
      <c r="AJ130" s="39"/>
      <c r="AK130" s="43"/>
      <c r="AL130" s="43"/>
      <c r="AM130" s="37"/>
      <c r="AO130" s="39"/>
      <c r="AP130" s="43"/>
      <c r="AQ130" s="43"/>
      <c r="AR130" s="37"/>
      <c r="AT130" s="39"/>
      <c r="AU130" s="43"/>
      <c r="AV130" s="43"/>
      <c r="AW130" s="37"/>
      <c r="AY130" s="39"/>
      <c r="AZ130" s="37"/>
      <c r="BB130" s="39" t="str">
        <f t="shared" si="18"/>
        <v/>
      </c>
      <c r="BC130" s="36" t="str">
        <f t="shared" si="24"/>
        <v/>
      </c>
      <c r="BD130" s="37" t="str">
        <f t="shared" si="19"/>
        <v/>
      </c>
      <c r="BF130" s="39" t="str">
        <f t="shared" si="21"/>
        <v/>
      </c>
      <c r="BG130" s="36" t="str">
        <f t="shared" si="21"/>
        <v/>
      </c>
      <c r="BH130" s="36" t="str">
        <f t="shared" si="22"/>
        <v/>
      </c>
      <c r="BI130" s="36" t="str">
        <f t="shared" si="23"/>
        <v/>
      </c>
      <c r="BJ130" s="36" t="str">
        <f t="shared" si="23"/>
        <v/>
      </c>
      <c r="BK130" s="37" t="str">
        <f t="shared" si="20"/>
        <v/>
      </c>
      <c r="BM130" s="39" t="str">
        <f t="shared" si="26"/>
        <v/>
      </c>
      <c r="BN130" s="36" t="str">
        <f t="shared" si="27"/>
        <v/>
      </c>
      <c r="BO130" s="36" t="str">
        <f t="shared" si="28"/>
        <v/>
      </c>
      <c r="BP130" s="37" t="str">
        <f t="shared" si="25"/>
        <v/>
      </c>
    </row>
    <row r="131" spans="1:68" x14ac:dyDescent="0.2">
      <c r="A131" s="23" t="s">
        <v>360</v>
      </c>
      <c r="B131" s="24" t="s">
        <v>299</v>
      </c>
      <c r="C131" s="24">
        <v>0</v>
      </c>
      <c r="D131" s="24">
        <v>0</v>
      </c>
      <c r="E131" s="24"/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1</v>
      </c>
      <c r="P131" s="24">
        <v>0</v>
      </c>
      <c r="Q131" s="25">
        <v>0</v>
      </c>
      <c r="R131" s="26"/>
      <c r="S131" s="27"/>
      <c r="T131" s="24" t="s">
        <v>134</v>
      </c>
      <c r="U131" s="24" t="s">
        <v>260</v>
      </c>
      <c r="V131" s="24"/>
      <c r="W131" s="24"/>
      <c r="X131" s="25"/>
      <c r="Z131" s="28">
        <v>39219</v>
      </c>
      <c r="AA131" s="29" t="s">
        <v>69</v>
      </c>
      <c r="AB131" s="29" t="s">
        <v>69</v>
      </c>
      <c r="AC131" s="29" t="s">
        <v>69</v>
      </c>
      <c r="AD131" s="29" t="s">
        <v>69</v>
      </c>
      <c r="AE131" s="29" t="s">
        <v>69</v>
      </c>
      <c r="AF131" s="29">
        <v>39338</v>
      </c>
      <c r="AG131" s="29"/>
      <c r="AH131" s="33"/>
      <c r="AJ131" s="27">
        <v>0</v>
      </c>
      <c r="AK131" s="32"/>
      <c r="AL131" s="32"/>
      <c r="AM131" s="25"/>
      <c r="AO131" s="27">
        <v>0</v>
      </c>
      <c r="AP131" s="32"/>
      <c r="AQ131" s="32"/>
      <c r="AR131" s="25"/>
      <c r="AT131" s="27">
        <v>0</v>
      </c>
      <c r="AU131" s="32"/>
      <c r="AV131" s="32"/>
      <c r="AW131" s="25"/>
      <c r="AY131" s="27"/>
      <c r="AZ131" s="25"/>
      <c r="BB131" s="27">
        <f t="shared" ref="BB131:BB194" si="29">+IF(AF131="","",AF131-Z131)</f>
        <v>119</v>
      </c>
      <c r="BC131" s="24" t="str">
        <f t="shared" si="24"/>
        <v/>
      </c>
      <c r="BD131" s="25">
        <f t="shared" ref="BD131:BD194" si="30">IF(BB131="","",IF(BC131="",BB131,BB131+BC131))</f>
        <v>119</v>
      </c>
      <c r="BF131" s="27" t="str">
        <f t="shared" si="21"/>
        <v/>
      </c>
      <c r="BG131" s="24" t="str">
        <f t="shared" si="21"/>
        <v/>
      </c>
      <c r="BH131" s="24" t="str">
        <f t="shared" si="22"/>
        <v/>
      </c>
      <c r="BI131" s="24" t="str">
        <f t="shared" si="23"/>
        <v/>
      </c>
      <c r="BJ131" s="24" t="str">
        <f t="shared" si="23"/>
        <v/>
      </c>
      <c r="BK131" s="25" t="str">
        <f t="shared" ref="BK131:BK194" si="31">+IF(AND($I131=1,$Q131=1),AF131-Z131,"")</f>
        <v/>
      </c>
      <c r="BM131" s="27" t="str">
        <f t="shared" si="26"/>
        <v/>
      </c>
      <c r="BN131" s="24" t="str">
        <f t="shared" si="27"/>
        <v/>
      </c>
      <c r="BO131" s="24" t="str">
        <f t="shared" si="28"/>
        <v/>
      </c>
      <c r="BP131" s="25" t="str">
        <f t="shared" si="25"/>
        <v/>
      </c>
    </row>
    <row r="132" spans="1:68" x14ac:dyDescent="0.2">
      <c r="A132" s="35" t="s">
        <v>361</v>
      </c>
      <c r="B132" s="36" t="s">
        <v>362</v>
      </c>
      <c r="C132" s="36">
        <v>0</v>
      </c>
      <c r="D132" s="36">
        <v>1</v>
      </c>
      <c r="E132" s="36" t="s">
        <v>356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7"/>
      <c r="R132" s="38"/>
      <c r="S132" s="39"/>
      <c r="T132" s="36"/>
      <c r="U132" s="36"/>
      <c r="V132" s="36"/>
      <c r="W132" s="36"/>
      <c r="X132" s="37"/>
      <c r="Z132" s="40">
        <v>39220</v>
      </c>
      <c r="AA132" s="41"/>
      <c r="AB132" s="41"/>
      <c r="AC132" s="41"/>
      <c r="AD132" s="41"/>
      <c r="AE132" s="41"/>
      <c r="AF132" s="41"/>
      <c r="AG132" s="41"/>
      <c r="AH132" s="42"/>
      <c r="AJ132" s="39"/>
      <c r="AK132" s="43"/>
      <c r="AL132" s="43"/>
      <c r="AM132" s="37"/>
      <c r="AO132" s="39"/>
      <c r="AP132" s="43"/>
      <c r="AQ132" s="43"/>
      <c r="AR132" s="37"/>
      <c r="AT132" s="39"/>
      <c r="AU132" s="43"/>
      <c r="AV132" s="43"/>
      <c r="AW132" s="37"/>
      <c r="AY132" s="39"/>
      <c r="AZ132" s="37"/>
      <c r="BB132" s="39" t="str">
        <f t="shared" si="29"/>
        <v/>
      </c>
      <c r="BC132" s="36" t="str">
        <f t="shared" si="24"/>
        <v/>
      </c>
      <c r="BD132" s="37" t="str">
        <f t="shared" si="30"/>
        <v/>
      </c>
      <c r="BF132" s="39" t="str">
        <f t="shared" ref="BF132:BG195" si="32">+IF(AND($I132=1,$Q132=1),AA132-Z132,"")</f>
        <v/>
      </c>
      <c r="BG132" s="36" t="str">
        <f t="shared" si="32"/>
        <v/>
      </c>
      <c r="BH132" s="36" t="str">
        <f t="shared" si="22"/>
        <v/>
      </c>
      <c r="BI132" s="36" t="str">
        <f t="shared" si="23"/>
        <v/>
      </c>
      <c r="BJ132" s="36" t="str">
        <f t="shared" si="23"/>
        <v/>
      </c>
      <c r="BK132" s="37" t="str">
        <f t="shared" si="31"/>
        <v/>
      </c>
      <c r="BM132" s="39" t="str">
        <f t="shared" si="26"/>
        <v/>
      </c>
      <c r="BN132" s="36" t="str">
        <f t="shared" si="27"/>
        <v/>
      </c>
      <c r="BO132" s="36" t="str">
        <f t="shared" si="28"/>
        <v/>
      </c>
      <c r="BP132" s="37" t="str">
        <f t="shared" si="25"/>
        <v/>
      </c>
    </row>
    <row r="133" spans="1:68" x14ac:dyDescent="0.2">
      <c r="A133" s="35" t="s">
        <v>363</v>
      </c>
      <c r="B133" s="36" t="s">
        <v>364</v>
      </c>
      <c r="C133" s="36">
        <v>0</v>
      </c>
      <c r="D133" s="36">
        <v>1</v>
      </c>
      <c r="E133" s="36" t="s">
        <v>338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7"/>
      <c r="R133" s="38"/>
      <c r="S133" s="39"/>
      <c r="T133" s="36"/>
      <c r="U133" s="36"/>
      <c r="V133" s="36"/>
      <c r="W133" s="36"/>
      <c r="X133" s="37"/>
      <c r="Z133" s="40">
        <v>39220</v>
      </c>
      <c r="AA133" s="41"/>
      <c r="AB133" s="41"/>
      <c r="AC133" s="41"/>
      <c r="AD133" s="41"/>
      <c r="AE133" s="41"/>
      <c r="AF133" s="41"/>
      <c r="AG133" s="41"/>
      <c r="AH133" s="42"/>
      <c r="AJ133" s="39"/>
      <c r="AK133" s="43"/>
      <c r="AL133" s="43"/>
      <c r="AM133" s="37"/>
      <c r="AO133" s="39"/>
      <c r="AP133" s="43"/>
      <c r="AQ133" s="43"/>
      <c r="AR133" s="37"/>
      <c r="AT133" s="39"/>
      <c r="AU133" s="43"/>
      <c r="AV133" s="43"/>
      <c r="AW133" s="37"/>
      <c r="AY133" s="39"/>
      <c r="AZ133" s="37"/>
      <c r="BB133" s="39" t="str">
        <f t="shared" si="29"/>
        <v/>
      </c>
      <c r="BC133" s="36" t="str">
        <f t="shared" si="24"/>
        <v/>
      </c>
      <c r="BD133" s="37" t="str">
        <f t="shared" si="30"/>
        <v/>
      </c>
      <c r="BF133" s="39" t="str">
        <f t="shared" si="32"/>
        <v/>
      </c>
      <c r="BG133" s="36" t="str">
        <f t="shared" si="32"/>
        <v/>
      </c>
      <c r="BH133" s="36" t="str">
        <f t="shared" ref="BH133:BH196" si="33">+IF(AND($I133=1,$Q133=1),AD133-AB133,"")</f>
        <v/>
      </c>
      <c r="BI133" s="36" t="str">
        <f t="shared" ref="BI133:BJ196" si="34">+IF(AND($I133=1,$Q133=1),AE133-AD133,"")</f>
        <v/>
      </c>
      <c r="BJ133" s="36" t="str">
        <f t="shared" si="34"/>
        <v/>
      </c>
      <c r="BK133" s="37" t="str">
        <f t="shared" si="31"/>
        <v/>
      </c>
      <c r="BM133" s="39" t="str">
        <f t="shared" si="26"/>
        <v/>
      </c>
      <c r="BN133" s="36" t="str">
        <f t="shared" si="27"/>
        <v/>
      </c>
      <c r="BO133" s="36" t="str">
        <f t="shared" si="28"/>
        <v/>
      </c>
      <c r="BP133" s="37" t="str">
        <f t="shared" si="25"/>
        <v/>
      </c>
    </row>
    <row r="134" spans="1:68" x14ac:dyDescent="0.2">
      <c r="A134" s="23" t="s">
        <v>365</v>
      </c>
      <c r="B134" s="24" t="s">
        <v>366</v>
      </c>
      <c r="C134" s="24">
        <v>0</v>
      </c>
      <c r="D134" s="24">
        <v>0</v>
      </c>
      <c r="E134" s="24"/>
      <c r="F134" s="24">
        <v>1</v>
      </c>
      <c r="G134" s="24">
        <v>1</v>
      </c>
      <c r="H134" s="24">
        <v>1</v>
      </c>
      <c r="I134" s="24">
        <v>1</v>
      </c>
      <c r="J134" s="24">
        <v>11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5">
        <v>1</v>
      </c>
      <c r="R134" s="26">
        <v>79</v>
      </c>
      <c r="S134" s="27" t="s">
        <v>66</v>
      </c>
      <c r="T134" s="24" t="s">
        <v>67</v>
      </c>
      <c r="U134" s="24" t="s">
        <v>175</v>
      </c>
      <c r="V134" s="24">
        <v>0</v>
      </c>
      <c r="W134" s="24">
        <v>1</v>
      </c>
      <c r="X134" s="25" t="s">
        <v>73</v>
      </c>
      <c r="Z134" s="28">
        <v>39246</v>
      </c>
      <c r="AA134" s="29">
        <v>39273</v>
      </c>
      <c r="AB134" s="29">
        <v>39295</v>
      </c>
      <c r="AC134" s="29">
        <v>39318</v>
      </c>
      <c r="AD134" s="29">
        <v>39616</v>
      </c>
      <c r="AE134" s="29">
        <v>39764</v>
      </c>
      <c r="AF134" s="29">
        <v>39792</v>
      </c>
      <c r="AG134" s="29">
        <v>39804</v>
      </c>
      <c r="AH134" s="33">
        <v>39919</v>
      </c>
      <c r="AJ134" s="27">
        <v>0</v>
      </c>
      <c r="AK134" s="32"/>
      <c r="AL134" s="32"/>
      <c r="AM134" s="44"/>
      <c r="AO134" s="27">
        <v>1</v>
      </c>
      <c r="AP134" s="32">
        <v>39695</v>
      </c>
      <c r="AQ134" s="32">
        <v>39764</v>
      </c>
      <c r="AR134" s="25">
        <f>+AQ134-AP134</f>
        <v>69</v>
      </c>
      <c r="AT134" s="27">
        <v>0</v>
      </c>
      <c r="AU134" s="32"/>
      <c r="AV134" s="32"/>
      <c r="AW134" s="25"/>
      <c r="AY134" s="27">
        <v>0</v>
      </c>
      <c r="AZ134" s="25">
        <v>0</v>
      </c>
      <c r="BB134" s="27">
        <f t="shared" si="29"/>
        <v>546</v>
      </c>
      <c r="BC134" s="24">
        <f t="shared" ref="BC134:BC197" si="35">+IF(AG134="","",AH134-AG134)</f>
        <v>115</v>
      </c>
      <c r="BD134" s="25">
        <f t="shared" si="30"/>
        <v>661</v>
      </c>
      <c r="BF134" s="27">
        <f t="shared" si="32"/>
        <v>27</v>
      </c>
      <c r="BG134" s="24">
        <f t="shared" si="32"/>
        <v>22</v>
      </c>
      <c r="BH134" s="24">
        <f t="shared" si="33"/>
        <v>321</v>
      </c>
      <c r="BI134" s="24">
        <f t="shared" si="34"/>
        <v>148</v>
      </c>
      <c r="BJ134" s="24">
        <f t="shared" si="34"/>
        <v>28</v>
      </c>
      <c r="BK134" s="25">
        <f t="shared" si="31"/>
        <v>546</v>
      </c>
      <c r="BM134" s="27" t="str">
        <f t="shared" si="26"/>
        <v/>
      </c>
      <c r="BN134" s="24" t="str">
        <f t="shared" si="27"/>
        <v/>
      </c>
      <c r="BO134" s="24" t="str">
        <f t="shared" si="28"/>
        <v/>
      </c>
      <c r="BP134" s="25" t="str">
        <f t="shared" si="25"/>
        <v/>
      </c>
    </row>
    <row r="135" spans="1:68" x14ac:dyDescent="0.2">
      <c r="A135" s="35" t="s">
        <v>367</v>
      </c>
      <c r="B135" s="36" t="s">
        <v>368</v>
      </c>
      <c r="C135" s="36">
        <v>0</v>
      </c>
      <c r="D135" s="36">
        <v>1</v>
      </c>
      <c r="E135" s="36" t="s">
        <v>354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7"/>
      <c r="R135" s="38"/>
      <c r="S135" s="39"/>
      <c r="T135" s="36"/>
      <c r="U135" s="36"/>
      <c r="V135" s="36"/>
      <c r="W135" s="36"/>
      <c r="X135" s="37"/>
      <c r="Z135" s="40">
        <v>39252</v>
      </c>
      <c r="AA135" s="41"/>
      <c r="AB135" s="41"/>
      <c r="AC135" s="41"/>
      <c r="AD135" s="41"/>
      <c r="AE135" s="41"/>
      <c r="AF135" s="41"/>
      <c r="AG135" s="41"/>
      <c r="AH135" s="42"/>
      <c r="AJ135" s="39"/>
      <c r="AK135" s="43"/>
      <c r="AL135" s="43"/>
      <c r="AM135" s="37"/>
      <c r="AO135" s="39"/>
      <c r="AP135" s="43"/>
      <c r="AQ135" s="43"/>
      <c r="AR135" s="37"/>
      <c r="AT135" s="39"/>
      <c r="AU135" s="43"/>
      <c r="AV135" s="43"/>
      <c r="AW135" s="37"/>
      <c r="AY135" s="39"/>
      <c r="AZ135" s="37"/>
      <c r="BB135" s="39" t="str">
        <f t="shared" si="29"/>
        <v/>
      </c>
      <c r="BC135" s="36" t="str">
        <f t="shared" si="35"/>
        <v/>
      </c>
      <c r="BD135" s="37" t="str">
        <f t="shared" si="30"/>
        <v/>
      </c>
      <c r="BF135" s="39" t="str">
        <f t="shared" si="32"/>
        <v/>
      </c>
      <c r="BG135" s="36" t="str">
        <f t="shared" si="32"/>
        <v/>
      </c>
      <c r="BH135" s="36" t="str">
        <f t="shared" si="33"/>
        <v/>
      </c>
      <c r="BI135" s="36" t="str">
        <f t="shared" si="34"/>
        <v/>
      </c>
      <c r="BJ135" s="36" t="str">
        <f t="shared" si="34"/>
        <v/>
      </c>
      <c r="BK135" s="37" t="str">
        <f t="shared" si="31"/>
        <v/>
      </c>
      <c r="BM135" s="39" t="str">
        <f t="shared" si="26"/>
        <v/>
      </c>
      <c r="BN135" s="36" t="str">
        <f t="shared" si="27"/>
        <v/>
      </c>
      <c r="BO135" s="36" t="str">
        <f t="shared" si="28"/>
        <v/>
      </c>
      <c r="BP135" s="37" t="str">
        <f t="shared" si="25"/>
        <v/>
      </c>
    </row>
    <row r="136" spans="1:68" x14ac:dyDescent="0.2">
      <c r="A136" s="35" t="s">
        <v>369</v>
      </c>
      <c r="B136" s="36" t="s">
        <v>370</v>
      </c>
      <c r="C136" s="36">
        <v>0</v>
      </c>
      <c r="D136" s="36">
        <v>1</v>
      </c>
      <c r="E136" s="36" t="s">
        <v>354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7"/>
      <c r="R136" s="38"/>
      <c r="S136" s="39"/>
      <c r="T136" s="36"/>
      <c r="U136" s="36"/>
      <c r="V136" s="36"/>
      <c r="W136" s="36"/>
      <c r="X136" s="37"/>
      <c r="Z136" s="40">
        <v>39267</v>
      </c>
      <c r="AA136" s="41"/>
      <c r="AB136" s="41"/>
      <c r="AC136" s="41"/>
      <c r="AD136" s="41"/>
      <c r="AE136" s="41"/>
      <c r="AF136" s="41"/>
      <c r="AG136" s="41"/>
      <c r="AH136" s="42"/>
      <c r="AJ136" s="39"/>
      <c r="AK136" s="43"/>
      <c r="AL136" s="43"/>
      <c r="AM136" s="37"/>
      <c r="AO136" s="39"/>
      <c r="AP136" s="43"/>
      <c r="AQ136" s="43"/>
      <c r="AR136" s="37"/>
      <c r="AT136" s="39"/>
      <c r="AU136" s="43"/>
      <c r="AV136" s="43"/>
      <c r="AW136" s="37"/>
      <c r="AY136" s="39"/>
      <c r="AZ136" s="37"/>
      <c r="BB136" s="39" t="str">
        <f t="shared" si="29"/>
        <v/>
      </c>
      <c r="BC136" s="36" t="str">
        <f t="shared" si="35"/>
        <v/>
      </c>
      <c r="BD136" s="37" t="str">
        <f t="shared" si="30"/>
        <v/>
      </c>
      <c r="BF136" s="39" t="str">
        <f t="shared" si="32"/>
        <v/>
      </c>
      <c r="BG136" s="36" t="str">
        <f t="shared" si="32"/>
        <v/>
      </c>
      <c r="BH136" s="36" t="str">
        <f t="shared" si="33"/>
        <v/>
      </c>
      <c r="BI136" s="36" t="str">
        <f t="shared" si="34"/>
        <v/>
      </c>
      <c r="BJ136" s="36" t="str">
        <f t="shared" si="34"/>
        <v/>
      </c>
      <c r="BK136" s="37" t="str">
        <f t="shared" si="31"/>
        <v/>
      </c>
      <c r="BM136" s="39" t="str">
        <f t="shared" si="26"/>
        <v/>
      </c>
      <c r="BN136" s="36" t="str">
        <f t="shared" si="27"/>
        <v/>
      </c>
      <c r="BO136" s="36" t="str">
        <f t="shared" si="28"/>
        <v/>
      </c>
      <c r="BP136" s="37" t="str">
        <f t="shared" si="25"/>
        <v/>
      </c>
    </row>
    <row r="137" spans="1:68" x14ac:dyDescent="0.2">
      <c r="A137" s="23" t="s">
        <v>371</v>
      </c>
      <c r="B137" s="24" t="s">
        <v>372</v>
      </c>
      <c r="C137" s="24">
        <v>0</v>
      </c>
      <c r="D137" s="24">
        <v>0</v>
      </c>
      <c r="E137" s="24"/>
      <c r="F137" s="24">
        <v>0</v>
      </c>
      <c r="G137" s="24">
        <v>0</v>
      </c>
      <c r="H137" s="24">
        <v>1</v>
      </c>
      <c r="I137" s="24">
        <v>1</v>
      </c>
      <c r="J137" s="24">
        <v>16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5">
        <v>1</v>
      </c>
      <c r="R137" s="26">
        <v>97</v>
      </c>
      <c r="S137" s="27" t="s">
        <v>72</v>
      </c>
      <c r="T137" s="24" t="s">
        <v>62</v>
      </c>
      <c r="U137" s="24" t="s">
        <v>79</v>
      </c>
      <c r="V137" s="24">
        <v>0</v>
      </c>
      <c r="W137" s="24">
        <v>1</v>
      </c>
      <c r="X137" s="25" t="s">
        <v>73</v>
      </c>
      <c r="Z137" s="28">
        <v>39275</v>
      </c>
      <c r="AA137" s="29">
        <v>39314</v>
      </c>
      <c r="AB137" s="29">
        <v>39799</v>
      </c>
      <c r="AC137" s="29">
        <v>39875</v>
      </c>
      <c r="AD137" s="29">
        <v>40042</v>
      </c>
      <c r="AE137" s="29">
        <v>40149</v>
      </c>
      <c r="AF137" s="29">
        <v>40241</v>
      </c>
      <c r="AG137" s="29">
        <v>40253</v>
      </c>
      <c r="AH137" s="33">
        <v>40557</v>
      </c>
      <c r="AJ137" s="27">
        <v>0</v>
      </c>
      <c r="AK137" s="32"/>
      <c r="AL137" s="32"/>
      <c r="AM137" s="44"/>
      <c r="AO137" s="27">
        <v>1</v>
      </c>
      <c r="AP137" s="32">
        <v>40101</v>
      </c>
      <c r="AQ137" s="32">
        <v>40149</v>
      </c>
      <c r="AR137" s="25">
        <f>+AQ137-AP137</f>
        <v>48</v>
      </c>
      <c r="AT137" s="27">
        <v>1</v>
      </c>
      <c r="AU137" s="32">
        <v>40150</v>
      </c>
      <c r="AV137" s="32">
        <v>40239</v>
      </c>
      <c r="AW137" s="25">
        <f>+AV137-AU137</f>
        <v>89</v>
      </c>
      <c r="AY137" s="27">
        <f>5000*12</f>
        <v>60000</v>
      </c>
      <c r="AZ137" s="25">
        <v>60000</v>
      </c>
      <c r="BB137" s="27">
        <f t="shared" si="29"/>
        <v>966</v>
      </c>
      <c r="BC137" s="24">
        <f t="shared" si="35"/>
        <v>304</v>
      </c>
      <c r="BD137" s="25">
        <f t="shared" si="30"/>
        <v>1270</v>
      </c>
      <c r="BF137" s="27">
        <f t="shared" si="32"/>
        <v>39</v>
      </c>
      <c r="BG137" s="24">
        <f t="shared" si="32"/>
        <v>485</v>
      </c>
      <c r="BH137" s="24">
        <f t="shared" si="33"/>
        <v>243</v>
      </c>
      <c r="BI137" s="24">
        <f t="shared" si="34"/>
        <v>107</v>
      </c>
      <c r="BJ137" s="24">
        <f t="shared" si="34"/>
        <v>92</v>
      </c>
      <c r="BK137" s="25">
        <f t="shared" si="31"/>
        <v>966</v>
      </c>
      <c r="BM137" s="27" t="str">
        <f t="shared" si="26"/>
        <v/>
      </c>
      <c r="BN137" s="24" t="str">
        <f t="shared" si="27"/>
        <v/>
      </c>
      <c r="BO137" s="24" t="str">
        <f t="shared" si="28"/>
        <v/>
      </c>
      <c r="BP137" s="25" t="str">
        <f t="shared" si="25"/>
        <v/>
      </c>
    </row>
    <row r="138" spans="1:68" x14ac:dyDescent="0.2">
      <c r="A138" s="23" t="s">
        <v>373</v>
      </c>
      <c r="B138" s="24" t="s">
        <v>374</v>
      </c>
      <c r="C138" s="24">
        <v>0</v>
      </c>
      <c r="D138" s="24">
        <v>0</v>
      </c>
      <c r="E138" s="24"/>
      <c r="F138" s="24">
        <v>0</v>
      </c>
      <c r="G138" s="24">
        <v>0</v>
      </c>
      <c r="H138" s="24">
        <v>1</v>
      </c>
      <c r="I138" s="24">
        <v>1</v>
      </c>
      <c r="J138" s="24">
        <v>15</v>
      </c>
      <c r="K138" s="24">
        <v>4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5">
        <v>1</v>
      </c>
      <c r="R138" s="26">
        <v>96</v>
      </c>
      <c r="S138" s="27" t="s">
        <v>66</v>
      </c>
      <c r="T138" s="24" t="s">
        <v>62</v>
      </c>
      <c r="U138" s="24" t="s">
        <v>99</v>
      </c>
      <c r="V138" s="24">
        <v>1</v>
      </c>
      <c r="W138" s="24">
        <v>1</v>
      </c>
      <c r="X138" s="25" t="s">
        <v>73</v>
      </c>
      <c r="Z138" s="28">
        <v>39295</v>
      </c>
      <c r="AA138" s="29">
        <v>39322</v>
      </c>
      <c r="AB138" s="29">
        <v>39616</v>
      </c>
      <c r="AC138" s="29">
        <v>39707</v>
      </c>
      <c r="AD138" s="29">
        <v>40080</v>
      </c>
      <c r="AE138" s="29">
        <v>40157</v>
      </c>
      <c r="AF138" s="29">
        <v>40199</v>
      </c>
      <c r="AG138" s="29">
        <v>40242</v>
      </c>
      <c r="AH138" s="33">
        <v>40430</v>
      </c>
      <c r="AJ138" s="27">
        <v>0</v>
      </c>
      <c r="AK138" s="32"/>
      <c r="AL138" s="32"/>
      <c r="AM138" s="44"/>
      <c r="AO138" s="27">
        <v>0</v>
      </c>
      <c r="AP138" s="32"/>
      <c r="AQ138" s="32"/>
      <c r="AR138" s="25"/>
      <c r="AT138" s="27">
        <v>1</v>
      </c>
      <c r="AU138" s="32">
        <v>40157</v>
      </c>
      <c r="AV138" s="32">
        <v>40166</v>
      </c>
      <c r="AW138" s="25">
        <f>+AV138-AU138</f>
        <v>9</v>
      </c>
      <c r="AY138" s="27">
        <v>0</v>
      </c>
      <c r="AZ138" s="25">
        <v>0</v>
      </c>
      <c r="BB138" s="27">
        <f t="shared" si="29"/>
        <v>904</v>
      </c>
      <c r="BC138" s="24">
        <f t="shared" si="35"/>
        <v>188</v>
      </c>
      <c r="BD138" s="25">
        <f t="shared" si="30"/>
        <v>1092</v>
      </c>
      <c r="BF138" s="27">
        <f t="shared" si="32"/>
        <v>27</v>
      </c>
      <c r="BG138" s="24">
        <f t="shared" si="32"/>
        <v>294</v>
      </c>
      <c r="BH138" s="24">
        <f t="shared" si="33"/>
        <v>464</v>
      </c>
      <c r="BI138" s="24">
        <f t="shared" si="34"/>
        <v>77</v>
      </c>
      <c r="BJ138" s="24">
        <f t="shared" si="34"/>
        <v>42</v>
      </c>
      <c r="BK138" s="25">
        <f t="shared" si="31"/>
        <v>904</v>
      </c>
      <c r="BM138" s="27" t="str">
        <f t="shared" si="26"/>
        <v/>
      </c>
      <c r="BN138" s="24" t="str">
        <f t="shared" si="27"/>
        <v/>
      </c>
      <c r="BO138" s="24" t="str">
        <f t="shared" si="28"/>
        <v/>
      </c>
      <c r="BP138" s="25" t="str">
        <f t="shared" si="25"/>
        <v/>
      </c>
    </row>
    <row r="139" spans="1:68" x14ac:dyDescent="0.2">
      <c r="A139" s="23" t="s">
        <v>375</v>
      </c>
      <c r="B139" s="24" t="s">
        <v>376</v>
      </c>
      <c r="C139" s="24">
        <v>0</v>
      </c>
      <c r="D139" s="24">
        <v>0</v>
      </c>
      <c r="E139" s="24"/>
      <c r="F139" s="24">
        <v>1</v>
      </c>
      <c r="G139" s="24">
        <v>1</v>
      </c>
      <c r="H139" s="24">
        <v>1</v>
      </c>
      <c r="I139" s="24">
        <v>1</v>
      </c>
      <c r="J139" s="24">
        <v>7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5">
        <v>1</v>
      </c>
      <c r="R139" s="26">
        <v>77</v>
      </c>
      <c r="S139" s="27" t="s">
        <v>72</v>
      </c>
      <c r="T139" s="24" t="s">
        <v>194</v>
      </c>
      <c r="U139" s="24" t="s">
        <v>128</v>
      </c>
      <c r="V139" s="24">
        <v>0</v>
      </c>
      <c r="W139" s="24">
        <v>1</v>
      </c>
      <c r="X139" s="25" t="s">
        <v>73</v>
      </c>
      <c r="Z139" s="28">
        <v>39300</v>
      </c>
      <c r="AA139" s="29">
        <v>39329</v>
      </c>
      <c r="AB139" s="29">
        <v>39365</v>
      </c>
      <c r="AC139" s="29">
        <v>39408</v>
      </c>
      <c r="AD139" s="29">
        <v>39623</v>
      </c>
      <c r="AE139" s="29">
        <v>39659</v>
      </c>
      <c r="AF139" s="29">
        <v>39756</v>
      </c>
      <c r="AG139" s="29">
        <v>39797</v>
      </c>
      <c r="AH139" s="33">
        <v>39960</v>
      </c>
      <c r="AJ139" s="27">
        <v>1</v>
      </c>
      <c r="AK139" s="32"/>
      <c r="AL139" s="32"/>
      <c r="AM139" s="44">
        <f>5*12</f>
        <v>60</v>
      </c>
      <c r="AO139" s="27">
        <v>0</v>
      </c>
      <c r="AP139" s="32"/>
      <c r="AQ139" s="32"/>
      <c r="AR139" s="25"/>
      <c r="AT139" s="27">
        <v>0</v>
      </c>
      <c r="AU139" s="32"/>
      <c r="AV139" s="32"/>
      <c r="AW139" s="25"/>
      <c r="AY139" s="27">
        <f>5*12</f>
        <v>60</v>
      </c>
      <c r="AZ139" s="25">
        <v>60</v>
      </c>
      <c r="BB139" s="27">
        <f t="shared" si="29"/>
        <v>456</v>
      </c>
      <c r="BC139" s="24">
        <f t="shared" si="35"/>
        <v>163</v>
      </c>
      <c r="BD139" s="25">
        <f t="shared" si="30"/>
        <v>619</v>
      </c>
      <c r="BF139" s="27">
        <f t="shared" si="32"/>
        <v>29</v>
      </c>
      <c r="BG139" s="24">
        <f t="shared" si="32"/>
        <v>36</v>
      </c>
      <c r="BH139" s="24">
        <f t="shared" si="33"/>
        <v>258</v>
      </c>
      <c r="BI139" s="24">
        <f t="shared" si="34"/>
        <v>36</v>
      </c>
      <c r="BJ139" s="24">
        <f t="shared" si="34"/>
        <v>97</v>
      </c>
      <c r="BK139" s="25">
        <f t="shared" si="31"/>
        <v>456</v>
      </c>
      <c r="BM139" s="27" t="str">
        <f t="shared" si="26"/>
        <v/>
      </c>
      <c r="BN139" s="24" t="str">
        <f t="shared" si="27"/>
        <v/>
      </c>
      <c r="BO139" s="24" t="str">
        <f t="shared" si="28"/>
        <v/>
      </c>
      <c r="BP139" s="25" t="str">
        <f t="shared" si="25"/>
        <v/>
      </c>
    </row>
    <row r="140" spans="1:68" x14ac:dyDescent="0.2">
      <c r="A140" s="23" t="s">
        <v>377</v>
      </c>
      <c r="B140" s="24" t="s">
        <v>378</v>
      </c>
      <c r="C140" s="24">
        <v>0</v>
      </c>
      <c r="D140" s="24">
        <v>0</v>
      </c>
      <c r="E140" s="24"/>
      <c r="F140" s="24">
        <v>0</v>
      </c>
      <c r="G140" s="24">
        <v>0</v>
      </c>
      <c r="H140" s="24">
        <v>1</v>
      </c>
      <c r="I140" s="24">
        <v>0</v>
      </c>
      <c r="J140" s="24">
        <v>0</v>
      </c>
      <c r="K140" s="24">
        <v>1</v>
      </c>
      <c r="L140" s="24">
        <v>1</v>
      </c>
      <c r="M140" s="24">
        <v>0</v>
      </c>
      <c r="N140" s="24">
        <v>0</v>
      </c>
      <c r="O140" s="24">
        <v>0</v>
      </c>
      <c r="P140" s="24">
        <v>0</v>
      </c>
      <c r="Q140" s="25">
        <v>0</v>
      </c>
      <c r="R140" s="26"/>
      <c r="S140" s="27"/>
      <c r="T140" s="24" t="s">
        <v>134</v>
      </c>
      <c r="U140" s="24" t="s">
        <v>79</v>
      </c>
      <c r="V140" s="24"/>
      <c r="W140" s="24"/>
      <c r="X140" s="25"/>
      <c r="Z140" s="28">
        <v>39304</v>
      </c>
      <c r="AA140" s="29">
        <v>39317</v>
      </c>
      <c r="AB140" s="29"/>
      <c r="AC140" s="29"/>
      <c r="AD140" s="29"/>
      <c r="AE140" s="29"/>
      <c r="AF140" s="29">
        <v>39560</v>
      </c>
      <c r="AG140" s="29"/>
      <c r="AH140" s="33"/>
      <c r="AJ140" s="27">
        <v>0</v>
      </c>
      <c r="AK140" s="32"/>
      <c r="AL140" s="32"/>
      <c r="AM140" s="44"/>
      <c r="AO140" s="27">
        <v>0</v>
      </c>
      <c r="AP140" s="32"/>
      <c r="AQ140" s="32"/>
      <c r="AR140" s="25"/>
      <c r="AT140" s="27">
        <v>0</v>
      </c>
      <c r="AU140" s="32"/>
      <c r="AV140" s="32"/>
      <c r="AW140" s="25"/>
      <c r="AY140" s="27"/>
      <c r="AZ140" s="25"/>
      <c r="BB140" s="27">
        <f t="shared" si="29"/>
        <v>256</v>
      </c>
      <c r="BC140" s="24" t="str">
        <f t="shared" si="35"/>
        <v/>
      </c>
      <c r="BD140" s="25">
        <f t="shared" si="30"/>
        <v>256</v>
      </c>
      <c r="BF140" s="27" t="str">
        <f t="shared" si="32"/>
        <v/>
      </c>
      <c r="BG140" s="24" t="str">
        <f t="shared" si="32"/>
        <v/>
      </c>
      <c r="BH140" s="24" t="str">
        <f t="shared" si="33"/>
        <v/>
      </c>
      <c r="BI140" s="24" t="str">
        <f t="shared" si="34"/>
        <v/>
      </c>
      <c r="BJ140" s="24" t="str">
        <f t="shared" si="34"/>
        <v/>
      </c>
      <c r="BK140" s="25" t="str">
        <f t="shared" si="31"/>
        <v/>
      </c>
      <c r="BM140" s="27" t="str">
        <f t="shared" si="26"/>
        <v/>
      </c>
      <c r="BN140" s="24" t="str">
        <f t="shared" si="27"/>
        <v/>
      </c>
      <c r="BO140" s="24" t="str">
        <f t="shared" si="28"/>
        <v/>
      </c>
      <c r="BP140" s="25" t="str">
        <f t="shared" si="25"/>
        <v/>
      </c>
    </row>
    <row r="141" spans="1:68" x14ac:dyDescent="0.2">
      <c r="A141" s="23" t="s">
        <v>379</v>
      </c>
      <c r="B141" s="24" t="s">
        <v>380</v>
      </c>
      <c r="C141" s="24">
        <v>0</v>
      </c>
      <c r="D141" s="24">
        <v>0</v>
      </c>
      <c r="E141" s="24"/>
      <c r="F141" s="24">
        <v>1</v>
      </c>
      <c r="G141" s="24">
        <v>1</v>
      </c>
      <c r="H141" s="24">
        <v>1</v>
      </c>
      <c r="I141" s="24">
        <v>1</v>
      </c>
      <c r="J141" s="24">
        <v>39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5">
        <v>1</v>
      </c>
      <c r="R141" s="26">
        <v>104</v>
      </c>
      <c r="S141" s="27" t="s">
        <v>66</v>
      </c>
      <c r="T141" s="24" t="s">
        <v>208</v>
      </c>
      <c r="U141" s="24" t="s">
        <v>79</v>
      </c>
      <c r="V141" s="24">
        <v>1</v>
      </c>
      <c r="W141" s="24">
        <v>1</v>
      </c>
      <c r="X141" s="25" t="s">
        <v>100</v>
      </c>
      <c r="Z141" s="28">
        <v>39308</v>
      </c>
      <c r="AA141" s="29">
        <v>39392</v>
      </c>
      <c r="AB141" s="29">
        <v>39525</v>
      </c>
      <c r="AC141" s="29">
        <v>39548</v>
      </c>
      <c r="AD141" s="29">
        <v>40247</v>
      </c>
      <c r="AE141" s="29">
        <v>40345</v>
      </c>
      <c r="AF141" s="29">
        <v>40434</v>
      </c>
      <c r="AG141" s="29">
        <v>40455</v>
      </c>
      <c r="AH141" s="33">
        <v>40900</v>
      </c>
      <c r="AJ141" s="27">
        <v>1</v>
      </c>
      <c r="AK141" s="32">
        <v>39547</v>
      </c>
      <c r="AL141" s="32">
        <v>39548</v>
      </c>
      <c r="AM141" s="44">
        <f>+AL141-AK141</f>
        <v>1</v>
      </c>
      <c r="AO141" s="27">
        <v>0</v>
      </c>
      <c r="AP141" s="32"/>
      <c r="AQ141" s="32"/>
      <c r="AR141" s="25"/>
      <c r="AT141" s="27">
        <v>0</v>
      </c>
      <c r="AU141" s="32"/>
      <c r="AV141" s="32"/>
      <c r="AW141" s="25"/>
      <c r="AY141" s="27">
        <v>0</v>
      </c>
      <c r="AZ141" s="25">
        <f>3000*3*12</f>
        <v>108000</v>
      </c>
      <c r="BB141" s="27">
        <f t="shared" si="29"/>
        <v>1126</v>
      </c>
      <c r="BC141" s="24">
        <f t="shared" si="35"/>
        <v>445</v>
      </c>
      <c r="BD141" s="25">
        <f t="shared" si="30"/>
        <v>1571</v>
      </c>
      <c r="BF141" s="27">
        <f t="shared" si="32"/>
        <v>84</v>
      </c>
      <c r="BG141" s="24">
        <f t="shared" si="32"/>
        <v>133</v>
      </c>
      <c r="BH141" s="24">
        <f t="shared" si="33"/>
        <v>722</v>
      </c>
      <c r="BI141" s="24">
        <f t="shared" si="34"/>
        <v>98</v>
      </c>
      <c r="BJ141" s="24">
        <f t="shared" si="34"/>
        <v>89</v>
      </c>
      <c r="BK141" s="25">
        <f t="shared" si="31"/>
        <v>1126</v>
      </c>
      <c r="BM141" s="27" t="str">
        <f t="shared" si="26"/>
        <v/>
      </c>
      <c r="BN141" s="24" t="str">
        <f t="shared" si="27"/>
        <v/>
      </c>
      <c r="BO141" s="24" t="str">
        <f t="shared" si="28"/>
        <v/>
      </c>
      <c r="BP141" s="25" t="str">
        <f t="shared" si="25"/>
        <v/>
      </c>
    </row>
    <row r="142" spans="1:68" x14ac:dyDescent="0.2">
      <c r="A142" s="23" t="s">
        <v>381</v>
      </c>
      <c r="B142" s="24" t="s">
        <v>382</v>
      </c>
      <c r="C142" s="24">
        <v>0</v>
      </c>
      <c r="D142" s="24">
        <v>0</v>
      </c>
      <c r="E142" s="24"/>
      <c r="F142" s="24">
        <v>1</v>
      </c>
      <c r="G142" s="24">
        <v>1</v>
      </c>
      <c r="H142" s="24">
        <v>1</v>
      </c>
      <c r="I142" s="24">
        <v>1</v>
      </c>
      <c r="J142" s="24">
        <v>17</v>
      </c>
      <c r="K142" s="24">
        <v>1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5">
        <v>1</v>
      </c>
      <c r="R142" s="26">
        <v>82</v>
      </c>
      <c r="S142" s="27" t="s">
        <v>72</v>
      </c>
      <c r="T142" s="24" t="s">
        <v>67</v>
      </c>
      <c r="U142" s="24" t="s">
        <v>76</v>
      </c>
      <c r="V142" s="24">
        <v>0</v>
      </c>
      <c r="W142" s="24">
        <v>1</v>
      </c>
      <c r="X142" s="25" t="s">
        <v>73</v>
      </c>
      <c r="Z142" s="28">
        <v>39308</v>
      </c>
      <c r="AA142" s="29">
        <v>39365</v>
      </c>
      <c r="AB142" s="29">
        <v>39455</v>
      </c>
      <c r="AC142" s="29">
        <v>39461</v>
      </c>
      <c r="AD142" s="29">
        <v>39623</v>
      </c>
      <c r="AE142" s="29">
        <v>39688</v>
      </c>
      <c r="AF142" s="29">
        <v>39835</v>
      </c>
      <c r="AG142" s="29">
        <v>39892</v>
      </c>
      <c r="AH142" s="33">
        <v>39989</v>
      </c>
      <c r="AJ142" s="27">
        <v>0</v>
      </c>
      <c r="AK142" s="29"/>
      <c r="AL142" s="29"/>
      <c r="AM142" s="25"/>
      <c r="AO142" s="27">
        <v>1</v>
      </c>
      <c r="AP142" s="32">
        <v>39638</v>
      </c>
      <c r="AQ142" s="32">
        <v>39688</v>
      </c>
      <c r="AR142" s="25">
        <f>+AQ142-AP142</f>
        <v>50</v>
      </c>
      <c r="AT142" s="27">
        <v>0</v>
      </c>
      <c r="AU142" s="32"/>
      <c r="AV142" s="32"/>
      <c r="AW142" s="25"/>
      <c r="AY142" s="27">
        <f>12*60</f>
        <v>720</v>
      </c>
      <c r="AZ142" s="25">
        <f>12*30</f>
        <v>360</v>
      </c>
      <c r="BB142" s="27">
        <f t="shared" si="29"/>
        <v>527</v>
      </c>
      <c r="BC142" s="24">
        <f t="shared" si="35"/>
        <v>97</v>
      </c>
      <c r="BD142" s="25">
        <f t="shared" si="30"/>
        <v>624</v>
      </c>
      <c r="BF142" s="27">
        <f t="shared" si="32"/>
        <v>57</v>
      </c>
      <c r="BG142" s="24">
        <f t="shared" si="32"/>
        <v>90</v>
      </c>
      <c r="BH142" s="24">
        <f t="shared" si="33"/>
        <v>168</v>
      </c>
      <c r="BI142" s="24">
        <f t="shared" si="34"/>
        <v>65</v>
      </c>
      <c r="BJ142" s="24">
        <f t="shared" si="34"/>
        <v>147</v>
      </c>
      <c r="BK142" s="25">
        <f t="shared" si="31"/>
        <v>527</v>
      </c>
      <c r="BM142" s="27" t="str">
        <f t="shared" si="26"/>
        <v/>
      </c>
      <c r="BN142" s="24" t="str">
        <f t="shared" si="27"/>
        <v/>
      </c>
      <c r="BO142" s="24" t="str">
        <f t="shared" si="28"/>
        <v/>
      </c>
      <c r="BP142" s="25" t="str">
        <f t="shared" si="25"/>
        <v/>
      </c>
    </row>
    <row r="143" spans="1:68" x14ac:dyDescent="0.2">
      <c r="A143" s="35" t="s">
        <v>383</v>
      </c>
      <c r="B143" s="36" t="s">
        <v>384</v>
      </c>
      <c r="C143" s="36">
        <v>0</v>
      </c>
      <c r="D143" s="36">
        <v>1</v>
      </c>
      <c r="E143" s="36" t="s">
        <v>356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7"/>
      <c r="R143" s="38"/>
      <c r="S143" s="39"/>
      <c r="T143" s="36"/>
      <c r="U143" s="36"/>
      <c r="V143" s="36"/>
      <c r="W143" s="36"/>
      <c r="X143" s="37"/>
      <c r="Z143" s="40">
        <v>39308</v>
      </c>
      <c r="AA143" s="41"/>
      <c r="AB143" s="41"/>
      <c r="AC143" s="41"/>
      <c r="AD143" s="41"/>
      <c r="AE143" s="41"/>
      <c r="AF143" s="41"/>
      <c r="AG143" s="41"/>
      <c r="AH143" s="42"/>
      <c r="AJ143" s="39"/>
      <c r="AK143" s="43"/>
      <c r="AL143" s="43"/>
      <c r="AM143" s="37"/>
      <c r="AO143" s="39"/>
      <c r="AP143" s="43"/>
      <c r="AQ143" s="43"/>
      <c r="AR143" s="37"/>
      <c r="AT143" s="39"/>
      <c r="AU143" s="43"/>
      <c r="AV143" s="43"/>
      <c r="AW143" s="37"/>
      <c r="AY143" s="39"/>
      <c r="AZ143" s="37"/>
      <c r="BB143" s="39" t="str">
        <f t="shared" si="29"/>
        <v/>
      </c>
      <c r="BC143" s="36" t="str">
        <f t="shared" si="35"/>
        <v/>
      </c>
      <c r="BD143" s="37" t="str">
        <f t="shared" si="30"/>
        <v/>
      </c>
      <c r="BF143" s="39" t="str">
        <f t="shared" si="32"/>
        <v/>
      </c>
      <c r="BG143" s="36" t="str">
        <f t="shared" si="32"/>
        <v/>
      </c>
      <c r="BH143" s="36" t="str">
        <f t="shared" si="33"/>
        <v/>
      </c>
      <c r="BI143" s="36" t="str">
        <f t="shared" si="34"/>
        <v/>
      </c>
      <c r="BJ143" s="36" t="str">
        <f t="shared" si="34"/>
        <v/>
      </c>
      <c r="BK143" s="37" t="str">
        <f t="shared" si="31"/>
        <v/>
      </c>
      <c r="BM143" s="39" t="str">
        <f t="shared" si="26"/>
        <v/>
      </c>
      <c r="BN143" s="36" t="str">
        <f t="shared" si="27"/>
        <v/>
      </c>
      <c r="BO143" s="36" t="str">
        <f t="shared" si="28"/>
        <v/>
      </c>
      <c r="BP143" s="37" t="str">
        <f t="shared" si="25"/>
        <v/>
      </c>
    </row>
    <row r="144" spans="1:68" x14ac:dyDescent="0.2">
      <c r="A144" s="23" t="s">
        <v>385</v>
      </c>
      <c r="B144" s="24" t="s">
        <v>386</v>
      </c>
      <c r="C144" s="24">
        <v>0</v>
      </c>
      <c r="D144" s="24">
        <v>0</v>
      </c>
      <c r="E144" s="24"/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5">
        <v>1</v>
      </c>
      <c r="R144" s="26">
        <v>68</v>
      </c>
      <c r="S144" s="27" t="s">
        <v>66</v>
      </c>
      <c r="T144" s="24" t="s">
        <v>208</v>
      </c>
      <c r="U144" s="24" t="s">
        <v>219</v>
      </c>
      <c r="V144" s="24">
        <v>0</v>
      </c>
      <c r="W144" s="24">
        <v>0</v>
      </c>
      <c r="X144" s="25"/>
      <c r="Z144" s="28">
        <v>39310</v>
      </c>
      <c r="AA144" s="29">
        <v>39412</v>
      </c>
      <c r="AB144" s="29" t="s">
        <v>69</v>
      </c>
      <c r="AC144" s="29" t="s">
        <v>69</v>
      </c>
      <c r="AD144" s="29">
        <v>39547</v>
      </c>
      <c r="AE144" s="29">
        <v>39597</v>
      </c>
      <c r="AF144" s="29">
        <v>39617</v>
      </c>
      <c r="AG144" s="29"/>
      <c r="AH144" s="33"/>
      <c r="AJ144" s="27">
        <v>0</v>
      </c>
      <c r="AK144" s="32"/>
      <c r="AL144" s="32"/>
      <c r="AM144" s="25"/>
      <c r="AO144" s="27">
        <v>0</v>
      </c>
      <c r="AP144" s="32"/>
      <c r="AQ144" s="32"/>
      <c r="AR144" s="25"/>
      <c r="AT144" s="27">
        <v>0</v>
      </c>
      <c r="AU144" s="32"/>
      <c r="AV144" s="32"/>
      <c r="AW144" s="25"/>
      <c r="AY144" s="27">
        <v>0</v>
      </c>
      <c r="AZ144" s="25">
        <v>0</v>
      </c>
      <c r="BB144" s="27">
        <f t="shared" si="29"/>
        <v>307</v>
      </c>
      <c r="BC144" s="24" t="str">
        <f t="shared" si="35"/>
        <v/>
      </c>
      <c r="BD144" s="25">
        <f t="shared" si="30"/>
        <v>307</v>
      </c>
      <c r="BF144" s="27" t="str">
        <f t="shared" si="32"/>
        <v/>
      </c>
      <c r="BG144" s="24" t="str">
        <f t="shared" si="32"/>
        <v/>
      </c>
      <c r="BH144" s="24" t="str">
        <f t="shared" si="33"/>
        <v/>
      </c>
      <c r="BI144" s="24" t="str">
        <f t="shared" si="34"/>
        <v/>
      </c>
      <c r="BJ144" s="24" t="str">
        <f t="shared" si="34"/>
        <v/>
      </c>
      <c r="BK144" s="25" t="str">
        <f t="shared" si="31"/>
        <v/>
      </c>
      <c r="BM144" s="27">
        <f t="shared" si="26"/>
        <v>102</v>
      </c>
      <c r="BN144" s="24">
        <f t="shared" si="27"/>
        <v>185</v>
      </c>
      <c r="BO144" s="24">
        <f t="shared" si="28"/>
        <v>20</v>
      </c>
      <c r="BP144" s="25">
        <f t="shared" si="25"/>
        <v>307</v>
      </c>
    </row>
    <row r="145" spans="1:68" x14ac:dyDescent="0.2">
      <c r="A145" s="23" t="s">
        <v>387</v>
      </c>
      <c r="B145" s="24" t="s">
        <v>388</v>
      </c>
      <c r="C145" s="24">
        <v>0</v>
      </c>
      <c r="D145" s="24">
        <v>0</v>
      </c>
      <c r="E145" s="24"/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5">
        <v>1</v>
      </c>
      <c r="R145" s="26">
        <v>66</v>
      </c>
      <c r="S145" s="27" t="s">
        <v>66</v>
      </c>
      <c r="T145" s="24" t="s">
        <v>62</v>
      </c>
      <c r="U145" s="24" t="s">
        <v>93</v>
      </c>
      <c r="V145" s="24">
        <v>0</v>
      </c>
      <c r="W145" s="24">
        <v>1</v>
      </c>
      <c r="X145" s="25" t="s">
        <v>73</v>
      </c>
      <c r="Z145" s="28">
        <v>39324</v>
      </c>
      <c r="AA145" s="29">
        <v>39393</v>
      </c>
      <c r="AB145" s="29" t="s">
        <v>69</v>
      </c>
      <c r="AC145" s="29" t="s">
        <v>69</v>
      </c>
      <c r="AD145" s="29">
        <v>39455</v>
      </c>
      <c r="AE145" s="29">
        <v>39562</v>
      </c>
      <c r="AF145" s="29">
        <v>39582</v>
      </c>
      <c r="AG145" s="29">
        <v>39596</v>
      </c>
      <c r="AH145" s="33">
        <v>39660</v>
      </c>
      <c r="AJ145" s="27">
        <v>0</v>
      </c>
      <c r="AK145" s="32"/>
      <c r="AL145" s="32"/>
      <c r="AM145" s="25"/>
      <c r="AO145" s="27">
        <v>0</v>
      </c>
      <c r="AP145" s="32"/>
      <c r="AQ145" s="32"/>
      <c r="AR145" s="25"/>
      <c r="AT145" s="27">
        <v>0</v>
      </c>
      <c r="AU145" s="32"/>
      <c r="AV145" s="32"/>
      <c r="AW145" s="25"/>
      <c r="AY145" s="27">
        <v>0</v>
      </c>
      <c r="AZ145" s="25">
        <v>0</v>
      </c>
      <c r="BB145" s="27">
        <f t="shared" si="29"/>
        <v>258</v>
      </c>
      <c r="BC145" s="24">
        <f t="shared" si="35"/>
        <v>64</v>
      </c>
      <c r="BD145" s="25">
        <f t="shared" si="30"/>
        <v>322</v>
      </c>
      <c r="BF145" s="27" t="str">
        <f t="shared" si="32"/>
        <v/>
      </c>
      <c r="BG145" s="24" t="str">
        <f t="shared" si="32"/>
        <v/>
      </c>
      <c r="BH145" s="24" t="str">
        <f t="shared" si="33"/>
        <v/>
      </c>
      <c r="BI145" s="24" t="str">
        <f t="shared" si="34"/>
        <v/>
      </c>
      <c r="BJ145" s="24" t="str">
        <f t="shared" si="34"/>
        <v/>
      </c>
      <c r="BK145" s="25" t="str">
        <f t="shared" si="31"/>
        <v/>
      </c>
      <c r="BM145" s="27">
        <f t="shared" si="26"/>
        <v>69</v>
      </c>
      <c r="BN145" s="24">
        <f t="shared" si="27"/>
        <v>169</v>
      </c>
      <c r="BO145" s="24">
        <f t="shared" si="28"/>
        <v>20</v>
      </c>
      <c r="BP145" s="25">
        <f t="shared" si="25"/>
        <v>258</v>
      </c>
    </row>
    <row r="146" spans="1:68" x14ac:dyDescent="0.2">
      <c r="A146" s="35" t="s">
        <v>389</v>
      </c>
      <c r="B146" s="36" t="s">
        <v>390</v>
      </c>
      <c r="C146" s="36">
        <v>0</v>
      </c>
      <c r="D146" s="36">
        <v>1</v>
      </c>
      <c r="E146" s="36" t="s">
        <v>354</v>
      </c>
      <c r="F146" s="36">
        <v>0</v>
      </c>
      <c r="G146" s="36">
        <v>0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7"/>
      <c r="R146" s="38"/>
      <c r="S146" s="39"/>
      <c r="T146" s="36"/>
      <c r="U146" s="36"/>
      <c r="V146" s="36"/>
      <c r="W146" s="36"/>
      <c r="X146" s="37"/>
      <c r="Z146" s="40">
        <v>39351</v>
      </c>
      <c r="AA146" s="41"/>
      <c r="AB146" s="41"/>
      <c r="AC146" s="41"/>
      <c r="AD146" s="41"/>
      <c r="AE146" s="41"/>
      <c r="AF146" s="41"/>
      <c r="AG146" s="41"/>
      <c r="AH146" s="42"/>
      <c r="AJ146" s="39"/>
      <c r="AK146" s="43"/>
      <c r="AL146" s="43"/>
      <c r="AM146" s="37"/>
      <c r="AO146" s="39"/>
      <c r="AP146" s="43"/>
      <c r="AQ146" s="43"/>
      <c r="AR146" s="37"/>
      <c r="AT146" s="39"/>
      <c r="AU146" s="43"/>
      <c r="AV146" s="43"/>
      <c r="AW146" s="37"/>
      <c r="AY146" s="39"/>
      <c r="AZ146" s="37"/>
      <c r="BB146" s="39" t="str">
        <f t="shared" si="29"/>
        <v/>
      </c>
      <c r="BC146" s="36" t="str">
        <f t="shared" si="35"/>
        <v/>
      </c>
      <c r="BD146" s="37" t="str">
        <f t="shared" si="30"/>
        <v/>
      </c>
      <c r="BF146" s="39" t="str">
        <f t="shared" si="32"/>
        <v/>
      </c>
      <c r="BG146" s="36" t="str">
        <f t="shared" si="32"/>
        <v/>
      </c>
      <c r="BH146" s="36" t="str">
        <f t="shared" si="33"/>
        <v/>
      </c>
      <c r="BI146" s="36" t="str">
        <f t="shared" si="34"/>
        <v/>
      </c>
      <c r="BJ146" s="36" t="str">
        <f t="shared" si="34"/>
        <v/>
      </c>
      <c r="BK146" s="37" t="str">
        <f t="shared" si="31"/>
        <v/>
      </c>
      <c r="BM146" s="39" t="str">
        <f t="shared" si="26"/>
        <v/>
      </c>
      <c r="BN146" s="36" t="str">
        <f t="shared" si="27"/>
        <v/>
      </c>
      <c r="BO146" s="36" t="str">
        <f t="shared" si="28"/>
        <v/>
      </c>
      <c r="BP146" s="37" t="str">
        <f t="shared" si="25"/>
        <v/>
      </c>
    </row>
    <row r="147" spans="1:68" x14ac:dyDescent="0.2">
      <c r="A147" s="35" t="s">
        <v>391</v>
      </c>
      <c r="B147" s="36" t="s">
        <v>392</v>
      </c>
      <c r="C147" s="36">
        <v>0</v>
      </c>
      <c r="D147" s="36">
        <v>1</v>
      </c>
      <c r="E147" s="36" t="s">
        <v>356</v>
      </c>
      <c r="F147" s="36">
        <v>0</v>
      </c>
      <c r="G147" s="36">
        <v>0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7"/>
      <c r="R147" s="38"/>
      <c r="S147" s="39"/>
      <c r="T147" s="36"/>
      <c r="U147" s="36"/>
      <c r="V147" s="36"/>
      <c r="W147" s="36"/>
      <c r="X147" s="37"/>
      <c r="Z147" s="40">
        <v>39358</v>
      </c>
      <c r="AA147" s="41"/>
      <c r="AB147" s="41"/>
      <c r="AC147" s="41"/>
      <c r="AD147" s="41"/>
      <c r="AE147" s="41"/>
      <c r="AF147" s="41"/>
      <c r="AG147" s="41"/>
      <c r="AH147" s="42"/>
      <c r="AJ147" s="39"/>
      <c r="AK147" s="43"/>
      <c r="AL147" s="43"/>
      <c r="AM147" s="37"/>
      <c r="AO147" s="39"/>
      <c r="AP147" s="43"/>
      <c r="AQ147" s="43"/>
      <c r="AR147" s="37"/>
      <c r="AT147" s="39"/>
      <c r="AU147" s="43"/>
      <c r="AV147" s="43"/>
      <c r="AW147" s="37"/>
      <c r="AY147" s="39"/>
      <c r="AZ147" s="37"/>
      <c r="BB147" s="39" t="str">
        <f t="shared" si="29"/>
        <v/>
      </c>
      <c r="BC147" s="36" t="str">
        <f t="shared" si="35"/>
        <v/>
      </c>
      <c r="BD147" s="37" t="str">
        <f t="shared" si="30"/>
        <v/>
      </c>
      <c r="BF147" s="39" t="str">
        <f t="shared" si="32"/>
        <v/>
      </c>
      <c r="BG147" s="36" t="str">
        <f t="shared" si="32"/>
        <v/>
      </c>
      <c r="BH147" s="36" t="str">
        <f t="shared" si="33"/>
        <v/>
      </c>
      <c r="BI147" s="36" t="str">
        <f t="shared" si="34"/>
        <v/>
      </c>
      <c r="BJ147" s="36" t="str">
        <f t="shared" si="34"/>
        <v/>
      </c>
      <c r="BK147" s="37" t="str">
        <f t="shared" si="31"/>
        <v/>
      </c>
      <c r="BM147" s="39" t="str">
        <f t="shared" si="26"/>
        <v/>
      </c>
      <c r="BN147" s="36" t="str">
        <f t="shared" si="27"/>
        <v/>
      </c>
      <c r="BO147" s="36" t="str">
        <f t="shared" si="28"/>
        <v/>
      </c>
      <c r="BP147" s="37" t="str">
        <f t="shared" si="25"/>
        <v/>
      </c>
    </row>
    <row r="148" spans="1:68" x14ac:dyDescent="0.2">
      <c r="A148" s="35" t="s">
        <v>393</v>
      </c>
      <c r="B148" s="36" t="s">
        <v>394</v>
      </c>
      <c r="C148" s="36">
        <v>0</v>
      </c>
      <c r="D148" s="36">
        <v>1</v>
      </c>
      <c r="E148" s="36" t="s">
        <v>356</v>
      </c>
      <c r="F148" s="36">
        <v>0</v>
      </c>
      <c r="G148" s="36">
        <v>0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7"/>
      <c r="R148" s="38"/>
      <c r="S148" s="39"/>
      <c r="T148" s="36"/>
      <c r="U148" s="36"/>
      <c r="V148" s="36"/>
      <c r="W148" s="36"/>
      <c r="X148" s="37"/>
      <c r="Z148" s="40">
        <v>39358</v>
      </c>
      <c r="AA148" s="41"/>
      <c r="AB148" s="41"/>
      <c r="AC148" s="41"/>
      <c r="AD148" s="41"/>
      <c r="AE148" s="41"/>
      <c r="AF148" s="41"/>
      <c r="AG148" s="41"/>
      <c r="AH148" s="42"/>
      <c r="AJ148" s="39"/>
      <c r="AK148" s="43"/>
      <c r="AL148" s="43"/>
      <c r="AM148" s="37"/>
      <c r="AO148" s="39"/>
      <c r="AP148" s="43"/>
      <c r="AQ148" s="43"/>
      <c r="AR148" s="37"/>
      <c r="AT148" s="39"/>
      <c r="AU148" s="43"/>
      <c r="AV148" s="43"/>
      <c r="AW148" s="37"/>
      <c r="AY148" s="39"/>
      <c r="AZ148" s="37"/>
      <c r="BB148" s="39" t="str">
        <f t="shared" si="29"/>
        <v/>
      </c>
      <c r="BC148" s="36" t="str">
        <f t="shared" si="35"/>
        <v/>
      </c>
      <c r="BD148" s="37" t="str">
        <f t="shared" si="30"/>
        <v/>
      </c>
      <c r="BF148" s="39" t="str">
        <f t="shared" si="32"/>
        <v/>
      </c>
      <c r="BG148" s="36" t="str">
        <f t="shared" si="32"/>
        <v/>
      </c>
      <c r="BH148" s="36" t="str">
        <f t="shared" si="33"/>
        <v/>
      </c>
      <c r="BI148" s="36" t="str">
        <f t="shared" si="34"/>
        <v/>
      </c>
      <c r="BJ148" s="36" t="str">
        <f t="shared" si="34"/>
        <v/>
      </c>
      <c r="BK148" s="37" t="str">
        <f t="shared" si="31"/>
        <v/>
      </c>
      <c r="BM148" s="39" t="str">
        <f t="shared" si="26"/>
        <v/>
      </c>
      <c r="BN148" s="36" t="str">
        <f t="shared" si="27"/>
        <v/>
      </c>
      <c r="BO148" s="36" t="str">
        <f t="shared" si="28"/>
        <v/>
      </c>
      <c r="BP148" s="37" t="str">
        <f t="shared" si="25"/>
        <v/>
      </c>
    </row>
    <row r="149" spans="1:68" x14ac:dyDescent="0.2">
      <c r="A149" s="23" t="s">
        <v>395</v>
      </c>
      <c r="B149" s="24" t="s">
        <v>396</v>
      </c>
      <c r="C149" s="24">
        <v>0</v>
      </c>
      <c r="D149" s="24">
        <v>0</v>
      </c>
      <c r="E149" s="24"/>
      <c r="F149" s="24">
        <v>1</v>
      </c>
      <c r="G149" s="24">
        <v>1</v>
      </c>
      <c r="H149" s="24">
        <v>1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5">
        <v>1</v>
      </c>
      <c r="R149" s="26">
        <v>73</v>
      </c>
      <c r="S149" s="27" t="s">
        <v>72</v>
      </c>
      <c r="T149" s="24" t="s">
        <v>62</v>
      </c>
      <c r="U149" s="24" t="s">
        <v>110</v>
      </c>
      <c r="V149" s="24">
        <v>0</v>
      </c>
      <c r="W149" s="24">
        <v>1</v>
      </c>
      <c r="X149" s="25" t="s">
        <v>73</v>
      </c>
      <c r="Z149" s="28">
        <v>39372</v>
      </c>
      <c r="AA149" s="29">
        <v>39392</v>
      </c>
      <c r="AB149" s="29" t="s">
        <v>69</v>
      </c>
      <c r="AC149" s="29" t="s">
        <v>69</v>
      </c>
      <c r="AD149" s="29">
        <v>39456</v>
      </c>
      <c r="AE149" s="29">
        <v>39625</v>
      </c>
      <c r="AF149" s="29">
        <v>39680</v>
      </c>
      <c r="AG149" s="29">
        <v>39693</v>
      </c>
      <c r="AH149" s="33">
        <v>39778</v>
      </c>
      <c r="AJ149" s="27">
        <v>0</v>
      </c>
      <c r="AK149" s="32"/>
      <c r="AL149" s="32"/>
      <c r="AM149" s="25"/>
      <c r="AO149" s="27">
        <v>1</v>
      </c>
      <c r="AP149" s="32">
        <v>39576</v>
      </c>
      <c r="AQ149" s="32">
        <v>39625</v>
      </c>
      <c r="AR149" s="44">
        <f>+AQ149-AP149</f>
        <v>49</v>
      </c>
      <c r="AT149" s="27">
        <v>1</v>
      </c>
      <c r="AU149" s="32">
        <v>39625</v>
      </c>
      <c r="AV149" s="32">
        <v>39658</v>
      </c>
      <c r="AW149" s="44">
        <f>+AV149-AU149</f>
        <v>33</v>
      </c>
      <c r="AY149" s="27">
        <f>400*12</f>
        <v>4800</v>
      </c>
      <c r="AZ149" s="25">
        <f>300*12</f>
        <v>3600</v>
      </c>
      <c r="BB149" s="27">
        <f t="shared" si="29"/>
        <v>308</v>
      </c>
      <c r="BC149" s="24">
        <f t="shared" si="35"/>
        <v>85</v>
      </c>
      <c r="BD149" s="25">
        <f t="shared" si="30"/>
        <v>393</v>
      </c>
      <c r="BF149" s="27" t="str">
        <f t="shared" si="32"/>
        <v/>
      </c>
      <c r="BG149" s="24" t="str">
        <f t="shared" si="32"/>
        <v/>
      </c>
      <c r="BH149" s="24" t="str">
        <f t="shared" si="33"/>
        <v/>
      </c>
      <c r="BI149" s="24" t="str">
        <f t="shared" si="34"/>
        <v/>
      </c>
      <c r="BJ149" s="24" t="str">
        <f t="shared" si="34"/>
        <v/>
      </c>
      <c r="BK149" s="25" t="str">
        <f t="shared" si="31"/>
        <v/>
      </c>
      <c r="BM149" s="27">
        <f t="shared" si="26"/>
        <v>20</v>
      </c>
      <c r="BN149" s="24">
        <f t="shared" si="27"/>
        <v>233</v>
      </c>
      <c r="BO149" s="24">
        <f t="shared" si="28"/>
        <v>55</v>
      </c>
      <c r="BP149" s="25">
        <f t="shared" si="25"/>
        <v>308</v>
      </c>
    </row>
    <row r="150" spans="1:68" x14ac:dyDescent="0.2">
      <c r="A150" s="23" t="s">
        <v>397</v>
      </c>
      <c r="B150" s="24" t="s">
        <v>398</v>
      </c>
      <c r="C150" s="24">
        <v>0</v>
      </c>
      <c r="D150" s="24">
        <v>0</v>
      </c>
      <c r="E150" s="24"/>
      <c r="F150" s="24">
        <v>1</v>
      </c>
      <c r="G150" s="24">
        <v>1</v>
      </c>
      <c r="H150" s="24">
        <v>1</v>
      </c>
      <c r="I150" s="24">
        <v>1</v>
      </c>
      <c r="J150" s="24">
        <v>13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5">
        <v>1</v>
      </c>
      <c r="R150" s="26">
        <v>81</v>
      </c>
      <c r="S150" s="27" t="s">
        <v>72</v>
      </c>
      <c r="T150" s="24" t="s">
        <v>124</v>
      </c>
      <c r="U150" s="24" t="s">
        <v>76</v>
      </c>
      <c r="V150" s="24">
        <v>0</v>
      </c>
      <c r="W150" s="24">
        <v>1</v>
      </c>
      <c r="X150" s="25" t="s">
        <v>100</v>
      </c>
      <c r="Z150" s="28">
        <v>39377</v>
      </c>
      <c r="AA150" s="29">
        <v>39378</v>
      </c>
      <c r="AB150" s="29">
        <v>39442</v>
      </c>
      <c r="AC150" s="29">
        <v>39450</v>
      </c>
      <c r="AD150" s="29">
        <v>39553</v>
      </c>
      <c r="AE150" s="29">
        <v>39604</v>
      </c>
      <c r="AF150" s="29">
        <v>39829</v>
      </c>
      <c r="AG150" s="29">
        <v>39883</v>
      </c>
      <c r="AH150" s="33">
        <v>39979</v>
      </c>
      <c r="AJ150" s="27">
        <v>0</v>
      </c>
      <c r="AK150" s="32"/>
      <c r="AL150" s="32"/>
      <c r="AM150" s="25"/>
      <c r="AO150" s="27">
        <v>0</v>
      </c>
      <c r="AP150" s="32"/>
      <c r="AQ150" s="32"/>
      <c r="AR150" s="44"/>
      <c r="AT150" s="27">
        <v>1</v>
      </c>
      <c r="AU150" s="32">
        <v>39604</v>
      </c>
      <c r="AV150" s="32">
        <v>39683</v>
      </c>
      <c r="AW150" s="44">
        <f>+AV150-AU150</f>
        <v>79</v>
      </c>
      <c r="AY150" s="27">
        <v>0</v>
      </c>
      <c r="AZ150" s="25">
        <v>0</v>
      </c>
      <c r="BB150" s="27">
        <f t="shared" si="29"/>
        <v>452</v>
      </c>
      <c r="BC150" s="24">
        <f t="shared" si="35"/>
        <v>96</v>
      </c>
      <c r="BD150" s="25">
        <f t="shared" si="30"/>
        <v>548</v>
      </c>
      <c r="BF150" s="27">
        <f t="shared" si="32"/>
        <v>1</v>
      </c>
      <c r="BG150" s="24">
        <f t="shared" si="32"/>
        <v>64</v>
      </c>
      <c r="BH150" s="24">
        <f t="shared" si="33"/>
        <v>111</v>
      </c>
      <c r="BI150" s="24">
        <f t="shared" si="34"/>
        <v>51</v>
      </c>
      <c r="BJ150" s="24">
        <f t="shared" si="34"/>
        <v>225</v>
      </c>
      <c r="BK150" s="25">
        <f t="shared" si="31"/>
        <v>452</v>
      </c>
      <c r="BM150" s="27" t="str">
        <f t="shared" si="26"/>
        <v/>
      </c>
      <c r="BN150" s="24" t="str">
        <f t="shared" si="27"/>
        <v/>
      </c>
      <c r="BO150" s="24" t="str">
        <f t="shared" si="28"/>
        <v/>
      </c>
      <c r="BP150" s="25" t="str">
        <f t="shared" si="25"/>
        <v/>
      </c>
    </row>
    <row r="151" spans="1:68" x14ac:dyDescent="0.2">
      <c r="A151" s="23" t="s">
        <v>399</v>
      </c>
      <c r="B151" s="24" t="s">
        <v>400</v>
      </c>
      <c r="C151" s="24">
        <v>0</v>
      </c>
      <c r="D151" s="24">
        <v>0</v>
      </c>
      <c r="E151" s="24"/>
      <c r="F151" s="24">
        <v>1</v>
      </c>
      <c r="G151" s="24">
        <v>1</v>
      </c>
      <c r="H151" s="24">
        <v>1</v>
      </c>
      <c r="I151" s="24">
        <v>1</v>
      </c>
      <c r="J151" s="24">
        <v>12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5">
        <v>1</v>
      </c>
      <c r="R151" s="26">
        <v>94</v>
      </c>
      <c r="S151" s="27" t="s">
        <v>72</v>
      </c>
      <c r="T151" s="24" t="s">
        <v>67</v>
      </c>
      <c r="U151" s="24" t="s">
        <v>76</v>
      </c>
      <c r="V151" s="24">
        <v>1</v>
      </c>
      <c r="W151" s="24">
        <v>1</v>
      </c>
      <c r="X151" s="25" t="s">
        <v>73</v>
      </c>
      <c r="Z151" s="28">
        <v>39428</v>
      </c>
      <c r="AA151" s="29">
        <v>39595</v>
      </c>
      <c r="AB151" s="29">
        <v>39673</v>
      </c>
      <c r="AC151" s="29">
        <v>39729</v>
      </c>
      <c r="AD151" s="29">
        <v>40029</v>
      </c>
      <c r="AE151" s="29">
        <v>40087</v>
      </c>
      <c r="AF151" s="29">
        <v>40185</v>
      </c>
      <c r="AG151" s="29">
        <v>40205</v>
      </c>
      <c r="AH151" s="33">
        <v>40541</v>
      </c>
      <c r="AJ151" s="27">
        <v>0</v>
      </c>
      <c r="AK151" s="32"/>
      <c r="AL151" s="32"/>
      <c r="AM151" s="25"/>
      <c r="AO151" s="27">
        <v>0</v>
      </c>
      <c r="AP151" s="32"/>
      <c r="AQ151" s="32"/>
      <c r="AR151" s="44"/>
      <c r="AT151" s="27">
        <v>1</v>
      </c>
      <c r="AU151" s="32">
        <v>40087</v>
      </c>
      <c r="AV151" s="32">
        <v>40122</v>
      </c>
      <c r="AW151" s="44">
        <f>+AV151-AU151</f>
        <v>35</v>
      </c>
      <c r="AY151" s="27">
        <f>+(12*2+8*3+4*4+7*3+3)*12</f>
        <v>1056</v>
      </c>
      <c r="AZ151" s="25">
        <f>+(100+35*3+4*4+7*3+3)*12</f>
        <v>2940</v>
      </c>
      <c r="BB151" s="27">
        <f t="shared" si="29"/>
        <v>757</v>
      </c>
      <c r="BC151" s="24">
        <f t="shared" si="35"/>
        <v>336</v>
      </c>
      <c r="BD151" s="25">
        <f t="shared" si="30"/>
        <v>1093</v>
      </c>
      <c r="BF151" s="27">
        <f t="shared" si="32"/>
        <v>167</v>
      </c>
      <c r="BG151" s="24">
        <f t="shared" si="32"/>
        <v>78</v>
      </c>
      <c r="BH151" s="24">
        <f t="shared" si="33"/>
        <v>356</v>
      </c>
      <c r="BI151" s="24">
        <f t="shared" si="34"/>
        <v>58</v>
      </c>
      <c r="BJ151" s="24">
        <f t="shared" si="34"/>
        <v>98</v>
      </c>
      <c r="BK151" s="25">
        <f t="shared" si="31"/>
        <v>757</v>
      </c>
      <c r="BM151" s="27" t="str">
        <f t="shared" si="26"/>
        <v/>
      </c>
      <c r="BN151" s="24" t="str">
        <f t="shared" si="27"/>
        <v/>
      </c>
      <c r="BO151" s="24" t="str">
        <f t="shared" si="28"/>
        <v/>
      </c>
      <c r="BP151" s="25" t="str">
        <f t="shared" si="25"/>
        <v/>
      </c>
    </row>
    <row r="152" spans="1:68" x14ac:dyDescent="0.2">
      <c r="A152" s="23" t="s">
        <v>401</v>
      </c>
      <c r="B152" s="24" t="s">
        <v>402</v>
      </c>
      <c r="C152" s="24">
        <v>0</v>
      </c>
      <c r="D152" s="24">
        <v>0</v>
      </c>
      <c r="E152" s="24"/>
      <c r="F152" s="24">
        <v>0</v>
      </c>
      <c r="G152" s="24">
        <v>0</v>
      </c>
      <c r="H152" s="24">
        <v>1</v>
      </c>
      <c r="I152" s="24">
        <v>1</v>
      </c>
      <c r="J152" s="24">
        <v>22</v>
      </c>
      <c r="K152" s="24">
        <v>2</v>
      </c>
      <c r="L152" s="24">
        <v>1</v>
      </c>
      <c r="M152" s="24">
        <v>0</v>
      </c>
      <c r="N152" s="24">
        <v>0</v>
      </c>
      <c r="O152" s="24">
        <v>0</v>
      </c>
      <c r="P152" s="24">
        <v>0</v>
      </c>
      <c r="Q152" s="25">
        <v>0</v>
      </c>
      <c r="R152" s="26"/>
      <c r="S152" s="27"/>
      <c r="T152" s="24" t="s">
        <v>62</v>
      </c>
      <c r="U152" s="24" t="s">
        <v>175</v>
      </c>
      <c r="V152" s="24"/>
      <c r="W152" s="24"/>
      <c r="X152" s="25"/>
      <c r="Z152" s="28">
        <v>39450</v>
      </c>
      <c r="AA152" s="29">
        <v>39532</v>
      </c>
      <c r="AB152" s="29">
        <v>39714</v>
      </c>
      <c r="AC152" s="29">
        <v>39719</v>
      </c>
      <c r="AD152" s="29">
        <v>39972</v>
      </c>
      <c r="AE152" s="29"/>
      <c r="AF152" s="29">
        <v>40393</v>
      </c>
      <c r="AG152" s="29"/>
      <c r="AH152" s="33"/>
      <c r="AJ152" s="27">
        <v>1</v>
      </c>
      <c r="AK152" s="32"/>
      <c r="AL152" s="32"/>
      <c r="AM152" s="25">
        <f>54+5</f>
        <v>59</v>
      </c>
      <c r="AO152" s="27">
        <v>0</v>
      </c>
      <c r="AP152" s="32"/>
      <c r="AQ152" s="32"/>
      <c r="AR152" s="44"/>
      <c r="AT152" s="27">
        <v>0</v>
      </c>
      <c r="AU152" s="32"/>
      <c r="AV152" s="32"/>
      <c r="AW152" s="44"/>
      <c r="AY152" s="27"/>
      <c r="AZ152" s="25"/>
      <c r="BB152" s="27">
        <f t="shared" si="29"/>
        <v>943</v>
      </c>
      <c r="BC152" s="24" t="str">
        <f t="shared" si="35"/>
        <v/>
      </c>
      <c r="BD152" s="25">
        <f t="shared" si="30"/>
        <v>943</v>
      </c>
      <c r="BF152" s="27" t="str">
        <f t="shared" si="32"/>
        <v/>
      </c>
      <c r="BG152" s="24" t="str">
        <f t="shared" si="32"/>
        <v/>
      </c>
      <c r="BH152" s="24" t="str">
        <f t="shared" si="33"/>
        <v/>
      </c>
      <c r="BI152" s="24" t="str">
        <f t="shared" si="34"/>
        <v/>
      </c>
      <c r="BJ152" s="24" t="str">
        <f t="shared" si="34"/>
        <v/>
      </c>
      <c r="BK152" s="25" t="str">
        <f t="shared" si="31"/>
        <v/>
      </c>
      <c r="BM152" s="27" t="str">
        <f t="shared" si="26"/>
        <v/>
      </c>
      <c r="BN152" s="24" t="str">
        <f t="shared" si="27"/>
        <v/>
      </c>
      <c r="BO152" s="24" t="str">
        <f t="shared" si="28"/>
        <v/>
      </c>
      <c r="BP152" s="25" t="str">
        <f t="shared" si="25"/>
        <v/>
      </c>
    </row>
    <row r="153" spans="1:68" x14ac:dyDescent="0.2">
      <c r="A153" s="23" t="s">
        <v>403</v>
      </c>
      <c r="B153" s="24" t="s">
        <v>404</v>
      </c>
      <c r="C153" s="24">
        <v>0</v>
      </c>
      <c r="D153" s="24">
        <v>0</v>
      </c>
      <c r="E153" s="24"/>
      <c r="F153" s="24">
        <v>0</v>
      </c>
      <c r="G153" s="24">
        <v>0</v>
      </c>
      <c r="H153" s="24">
        <v>1</v>
      </c>
      <c r="I153" s="24">
        <v>1</v>
      </c>
      <c r="J153" s="24">
        <v>9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5">
        <v>1</v>
      </c>
      <c r="R153" s="26">
        <v>103</v>
      </c>
      <c r="S153" s="27" t="s">
        <v>72</v>
      </c>
      <c r="T153" s="24" t="s">
        <v>134</v>
      </c>
      <c r="U153" s="24" t="s">
        <v>63</v>
      </c>
      <c r="V153" s="24">
        <v>0</v>
      </c>
      <c r="W153" s="24">
        <v>1</v>
      </c>
      <c r="X153" s="25" t="s">
        <v>73</v>
      </c>
      <c r="Z153" s="28">
        <v>39462</v>
      </c>
      <c r="AA153" s="29">
        <v>39548</v>
      </c>
      <c r="AB153" s="29">
        <v>39604</v>
      </c>
      <c r="AC153" s="29">
        <v>39666</v>
      </c>
      <c r="AD153" s="29">
        <v>40246</v>
      </c>
      <c r="AE153" s="29">
        <v>40332</v>
      </c>
      <c r="AF153" s="29">
        <v>40429</v>
      </c>
      <c r="AG153" s="29">
        <v>40445</v>
      </c>
      <c r="AH153" s="33">
        <v>40735</v>
      </c>
      <c r="AJ153" s="27">
        <v>0</v>
      </c>
      <c r="AK153" s="32"/>
      <c r="AL153" s="32"/>
      <c r="AM153" s="25"/>
      <c r="AO153" s="27">
        <v>0</v>
      </c>
      <c r="AP153" s="32"/>
      <c r="AQ153" s="32"/>
      <c r="AR153" s="44"/>
      <c r="AT153" s="27">
        <v>0</v>
      </c>
      <c r="AU153" s="32"/>
      <c r="AV153" s="32"/>
      <c r="AW153" s="44"/>
      <c r="AY153" s="27">
        <f>100*12</f>
        <v>1200</v>
      </c>
      <c r="AZ153" s="25">
        <v>1200</v>
      </c>
      <c r="BB153" s="27">
        <f t="shared" si="29"/>
        <v>967</v>
      </c>
      <c r="BC153" s="24">
        <f t="shared" si="35"/>
        <v>290</v>
      </c>
      <c r="BD153" s="25">
        <f t="shared" si="30"/>
        <v>1257</v>
      </c>
      <c r="BF153" s="27">
        <f t="shared" si="32"/>
        <v>86</v>
      </c>
      <c r="BG153" s="24">
        <f t="shared" si="32"/>
        <v>56</v>
      </c>
      <c r="BH153" s="24">
        <f t="shared" si="33"/>
        <v>642</v>
      </c>
      <c r="BI153" s="24">
        <f t="shared" si="34"/>
        <v>86</v>
      </c>
      <c r="BJ153" s="24">
        <f t="shared" si="34"/>
        <v>97</v>
      </c>
      <c r="BK153" s="25">
        <f t="shared" si="31"/>
        <v>967</v>
      </c>
      <c r="BM153" s="27" t="str">
        <f t="shared" si="26"/>
        <v/>
      </c>
      <c r="BN153" s="24" t="str">
        <f t="shared" si="27"/>
        <v/>
      </c>
      <c r="BO153" s="24" t="str">
        <f t="shared" si="28"/>
        <v/>
      </c>
      <c r="BP153" s="25" t="str">
        <f t="shared" si="25"/>
        <v/>
      </c>
    </row>
    <row r="154" spans="1:68" x14ac:dyDescent="0.2">
      <c r="A154" s="23" t="s">
        <v>405</v>
      </c>
      <c r="B154" s="24" t="s">
        <v>406</v>
      </c>
      <c r="C154" s="24">
        <v>0</v>
      </c>
      <c r="D154" s="24">
        <v>0</v>
      </c>
      <c r="E154" s="24"/>
      <c r="F154" s="24">
        <v>0</v>
      </c>
      <c r="G154" s="24">
        <v>0</v>
      </c>
      <c r="H154" s="24">
        <v>0</v>
      </c>
      <c r="I154" s="24">
        <v>0</v>
      </c>
      <c r="J154" s="53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1</v>
      </c>
      <c r="P154" s="24">
        <v>0</v>
      </c>
      <c r="Q154" s="25">
        <v>0</v>
      </c>
      <c r="R154" s="47"/>
      <c r="S154" s="48"/>
      <c r="T154" s="24" t="s">
        <v>69</v>
      </c>
      <c r="U154" s="24" t="s">
        <v>93</v>
      </c>
      <c r="V154" s="24"/>
      <c r="X154" s="25"/>
      <c r="Z154" s="28">
        <v>39475</v>
      </c>
      <c r="AA154" s="32" t="s">
        <v>69</v>
      </c>
      <c r="AB154" s="32" t="s">
        <v>69</v>
      </c>
      <c r="AC154" s="32" t="s">
        <v>69</v>
      </c>
      <c r="AD154" s="29" t="s">
        <v>69</v>
      </c>
      <c r="AE154" s="29" t="s">
        <v>69</v>
      </c>
      <c r="AF154" s="29">
        <v>39540</v>
      </c>
      <c r="AG154" s="29"/>
      <c r="AH154" s="33"/>
      <c r="AJ154" s="27">
        <v>0</v>
      </c>
      <c r="AK154" s="32"/>
      <c r="AL154" s="32"/>
      <c r="AM154" s="25"/>
      <c r="AO154" s="27">
        <v>0</v>
      </c>
      <c r="AP154" s="32"/>
      <c r="AQ154" s="32"/>
      <c r="AR154" s="44"/>
      <c r="AT154" s="27">
        <v>0</v>
      </c>
      <c r="AU154" s="32"/>
      <c r="AV154" s="32"/>
      <c r="AW154" s="25"/>
      <c r="AY154" s="27"/>
      <c r="AZ154" s="25"/>
      <c r="BB154" s="27">
        <f t="shared" si="29"/>
        <v>65</v>
      </c>
      <c r="BC154" s="24" t="str">
        <f t="shared" si="35"/>
        <v/>
      </c>
      <c r="BD154" s="25">
        <f t="shared" si="30"/>
        <v>65</v>
      </c>
      <c r="BF154" s="27" t="str">
        <f t="shared" si="32"/>
        <v/>
      </c>
      <c r="BG154" s="24" t="str">
        <f t="shared" si="32"/>
        <v/>
      </c>
      <c r="BH154" s="24" t="str">
        <f t="shared" si="33"/>
        <v/>
      </c>
      <c r="BI154" s="24" t="str">
        <f t="shared" si="34"/>
        <v/>
      </c>
      <c r="BJ154" s="24" t="str">
        <f t="shared" si="34"/>
        <v/>
      </c>
      <c r="BK154" s="25" t="str">
        <f t="shared" si="31"/>
        <v/>
      </c>
      <c r="BM154" s="27" t="str">
        <f t="shared" si="26"/>
        <v/>
      </c>
      <c r="BN154" s="24" t="str">
        <f t="shared" si="27"/>
        <v/>
      </c>
      <c r="BO154" s="24" t="str">
        <f t="shared" si="28"/>
        <v/>
      </c>
      <c r="BP154" s="25" t="str">
        <f t="shared" si="25"/>
        <v/>
      </c>
    </row>
    <row r="155" spans="1:68" x14ac:dyDescent="0.2">
      <c r="A155" s="23" t="s">
        <v>407</v>
      </c>
      <c r="B155" s="45" t="s">
        <v>408</v>
      </c>
      <c r="C155" s="45">
        <v>0</v>
      </c>
      <c r="D155" s="45">
        <v>0</v>
      </c>
      <c r="E155" s="45"/>
      <c r="F155" s="45">
        <v>1</v>
      </c>
      <c r="G155" s="45">
        <v>1</v>
      </c>
      <c r="H155" s="45">
        <v>1</v>
      </c>
      <c r="I155" s="45">
        <v>0</v>
      </c>
      <c r="J155" s="45">
        <v>0</v>
      </c>
      <c r="K155" s="45">
        <v>0</v>
      </c>
      <c r="L155" s="45">
        <v>1</v>
      </c>
      <c r="M155" s="45">
        <v>0</v>
      </c>
      <c r="N155" s="45">
        <v>0</v>
      </c>
      <c r="O155" s="45">
        <v>0</v>
      </c>
      <c r="P155" s="45">
        <v>0</v>
      </c>
      <c r="Q155" s="46">
        <v>0</v>
      </c>
      <c r="R155" s="47"/>
      <c r="S155" s="48"/>
      <c r="T155" s="45" t="s">
        <v>62</v>
      </c>
      <c r="U155" s="45" t="s">
        <v>68</v>
      </c>
      <c r="V155" s="45"/>
      <c r="W155" s="45"/>
      <c r="X155" s="46"/>
      <c r="Z155" s="49">
        <v>39510</v>
      </c>
      <c r="AA155" s="50" t="s">
        <v>69</v>
      </c>
      <c r="AB155" s="50" t="s">
        <v>69</v>
      </c>
      <c r="AC155" s="50" t="s">
        <v>69</v>
      </c>
      <c r="AD155" s="50" t="s">
        <v>69</v>
      </c>
      <c r="AE155" s="50" t="s">
        <v>69</v>
      </c>
      <c r="AF155" s="50">
        <v>39652</v>
      </c>
      <c r="AG155" s="50"/>
      <c r="AH155" s="51"/>
      <c r="AJ155" s="48">
        <v>0</v>
      </c>
      <c r="AK155" s="52"/>
      <c r="AL155" s="52"/>
      <c r="AM155" s="46"/>
      <c r="AO155" s="48">
        <v>0</v>
      </c>
      <c r="AP155" s="52"/>
      <c r="AQ155" s="52"/>
      <c r="AR155" s="44"/>
      <c r="AT155" s="48">
        <v>0</v>
      </c>
      <c r="AU155" s="52"/>
      <c r="AV155" s="52"/>
      <c r="AW155" s="46"/>
      <c r="AY155" s="48"/>
      <c r="AZ155" s="46"/>
      <c r="BB155" s="27">
        <f t="shared" si="29"/>
        <v>142</v>
      </c>
      <c r="BC155" s="24" t="str">
        <f t="shared" si="35"/>
        <v/>
      </c>
      <c r="BD155" s="25">
        <f t="shared" si="30"/>
        <v>142</v>
      </c>
      <c r="BF155" s="27" t="str">
        <f t="shared" si="32"/>
        <v/>
      </c>
      <c r="BG155" s="24" t="str">
        <f t="shared" si="32"/>
        <v/>
      </c>
      <c r="BH155" s="24" t="str">
        <f t="shared" si="33"/>
        <v/>
      </c>
      <c r="BI155" s="24" t="str">
        <f t="shared" si="34"/>
        <v/>
      </c>
      <c r="BJ155" s="24" t="str">
        <f t="shared" si="34"/>
        <v/>
      </c>
      <c r="BK155" s="25" t="str">
        <f t="shared" si="31"/>
        <v/>
      </c>
      <c r="BM155" s="27" t="str">
        <f t="shared" si="26"/>
        <v/>
      </c>
      <c r="BN155" s="24" t="str">
        <f t="shared" si="27"/>
        <v/>
      </c>
      <c r="BO155" s="24" t="str">
        <f t="shared" si="28"/>
        <v/>
      </c>
      <c r="BP155" s="25" t="str">
        <f t="shared" si="25"/>
        <v/>
      </c>
    </row>
    <row r="156" spans="1:68" x14ac:dyDescent="0.2">
      <c r="A156" s="23" t="s">
        <v>409</v>
      </c>
      <c r="B156" s="45" t="s">
        <v>410</v>
      </c>
      <c r="C156" s="45">
        <v>0</v>
      </c>
      <c r="D156" s="45">
        <v>0</v>
      </c>
      <c r="E156" s="45"/>
      <c r="F156" s="45">
        <v>0</v>
      </c>
      <c r="G156" s="45">
        <v>1</v>
      </c>
      <c r="H156" s="45">
        <v>0</v>
      </c>
      <c r="I156" s="45">
        <v>1</v>
      </c>
      <c r="J156" s="45">
        <v>25</v>
      </c>
      <c r="K156" s="45">
        <v>6</v>
      </c>
      <c r="L156" s="45">
        <v>1</v>
      </c>
      <c r="M156" s="45">
        <v>0</v>
      </c>
      <c r="N156" s="45">
        <v>0</v>
      </c>
      <c r="O156" s="45">
        <v>0</v>
      </c>
      <c r="P156" s="45">
        <v>0</v>
      </c>
      <c r="Q156" s="46">
        <v>0</v>
      </c>
      <c r="R156" s="47"/>
      <c r="S156" s="48"/>
      <c r="T156" s="45" t="s">
        <v>62</v>
      </c>
      <c r="U156" s="45" t="s">
        <v>79</v>
      </c>
      <c r="V156" s="45"/>
      <c r="W156" s="45"/>
      <c r="X156" s="46"/>
      <c r="Z156" s="49">
        <v>39511</v>
      </c>
      <c r="AA156" s="29">
        <v>39778</v>
      </c>
      <c r="AB156" s="29">
        <v>40106</v>
      </c>
      <c r="AC156" s="29">
        <v>40112</v>
      </c>
      <c r="AD156" s="29">
        <v>40360</v>
      </c>
      <c r="AE156" s="50" t="s">
        <v>69</v>
      </c>
      <c r="AF156" s="50">
        <v>40652</v>
      </c>
      <c r="AG156" s="50"/>
      <c r="AH156" s="51"/>
      <c r="AJ156" s="48">
        <v>1</v>
      </c>
      <c r="AK156" s="29">
        <v>39714</v>
      </c>
      <c r="AL156" s="29">
        <v>39728</v>
      </c>
      <c r="AM156" s="46">
        <f>+AL156-AK156</f>
        <v>14</v>
      </c>
      <c r="AO156" s="48">
        <v>0</v>
      </c>
      <c r="AP156" s="52"/>
      <c r="AQ156" s="52"/>
      <c r="AR156" s="44"/>
      <c r="AT156" s="48">
        <v>0</v>
      </c>
      <c r="AU156" s="52"/>
      <c r="AV156" s="52"/>
      <c r="AW156" s="46"/>
      <c r="AY156" s="48"/>
      <c r="AZ156" s="46"/>
      <c r="BB156" s="27">
        <f t="shared" si="29"/>
        <v>1141</v>
      </c>
      <c r="BC156" s="24" t="str">
        <f t="shared" si="35"/>
        <v/>
      </c>
      <c r="BD156" s="25">
        <f t="shared" si="30"/>
        <v>1141</v>
      </c>
      <c r="BF156" s="27" t="str">
        <f t="shared" si="32"/>
        <v/>
      </c>
      <c r="BG156" s="24" t="str">
        <f t="shared" si="32"/>
        <v/>
      </c>
      <c r="BH156" s="24" t="str">
        <f t="shared" si="33"/>
        <v/>
      </c>
      <c r="BI156" s="24" t="str">
        <f t="shared" si="34"/>
        <v/>
      </c>
      <c r="BJ156" s="24" t="str">
        <f t="shared" si="34"/>
        <v/>
      </c>
      <c r="BK156" s="25" t="str">
        <f t="shared" si="31"/>
        <v/>
      </c>
      <c r="BM156" s="27" t="str">
        <f t="shared" si="26"/>
        <v/>
      </c>
      <c r="BN156" s="24" t="str">
        <f t="shared" si="27"/>
        <v/>
      </c>
      <c r="BO156" s="24" t="str">
        <f t="shared" si="28"/>
        <v/>
      </c>
      <c r="BP156" s="25" t="str">
        <f t="shared" ref="BP156:BP219" si="36">+IF(AND($I156=0,$Q156=1),AF156-Z156,"")</f>
        <v/>
      </c>
    </row>
    <row r="157" spans="1:68" x14ac:dyDescent="0.2">
      <c r="A157" s="23" t="s">
        <v>411</v>
      </c>
      <c r="B157" s="45" t="s">
        <v>412</v>
      </c>
      <c r="C157" s="45">
        <v>0</v>
      </c>
      <c r="D157" s="45">
        <v>0</v>
      </c>
      <c r="E157" s="45"/>
      <c r="F157" s="45">
        <v>0</v>
      </c>
      <c r="G157" s="45">
        <v>0</v>
      </c>
      <c r="H157" s="45">
        <v>0</v>
      </c>
      <c r="I157" s="45">
        <v>1</v>
      </c>
      <c r="J157" s="45">
        <v>1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6">
        <v>1</v>
      </c>
      <c r="R157" s="47">
        <v>83</v>
      </c>
      <c r="S157" s="48" t="s">
        <v>66</v>
      </c>
      <c r="T157" s="45" t="s">
        <v>208</v>
      </c>
      <c r="U157" s="45" t="s">
        <v>79</v>
      </c>
      <c r="V157" s="45">
        <v>1</v>
      </c>
      <c r="W157" s="45">
        <v>1</v>
      </c>
      <c r="X157" s="46" t="s">
        <v>73</v>
      </c>
      <c r="Z157" s="49">
        <v>39518</v>
      </c>
      <c r="AA157" s="29">
        <v>39532</v>
      </c>
      <c r="AB157" s="29">
        <v>39611</v>
      </c>
      <c r="AC157" s="29">
        <v>39650</v>
      </c>
      <c r="AD157" s="29">
        <v>39777</v>
      </c>
      <c r="AE157" s="29">
        <v>39828</v>
      </c>
      <c r="AF157" s="50">
        <v>39843</v>
      </c>
      <c r="AG157" s="29">
        <v>39899</v>
      </c>
      <c r="AH157" s="33">
        <v>40099</v>
      </c>
      <c r="AJ157" s="48">
        <v>0</v>
      </c>
      <c r="AK157" s="52"/>
      <c r="AL157" s="52"/>
      <c r="AM157" s="46"/>
      <c r="AO157" s="48">
        <v>0</v>
      </c>
      <c r="AP157" s="52"/>
      <c r="AQ157" s="52"/>
      <c r="AR157" s="46"/>
      <c r="AT157" s="48">
        <v>0</v>
      </c>
      <c r="AU157" s="52"/>
      <c r="AV157" s="52"/>
      <c r="AW157" s="46"/>
      <c r="AY157" s="48">
        <v>0</v>
      </c>
      <c r="AZ157" s="46">
        <v>0</v>
      </c>
      <c r="BB157" s="27">
        <f t="shared" si="29"/>
        <v>325</v>
      </c>
      <c r="BC157" s="24">
        <f t="shared" si="35"/>
        <v>200</v>
      </c>
      <c r="BD157" s="25">
        <f t="shared" si="30"/>
        <v>525</v>
      </c>
      <c r="BF157" s="27">
        <f t="shared" si="32"/>
        <v>14</v>
      </c>
      <c r="BG157" s="24">
        <f t="shared" si="32"/>
        <v>79</v>
      </c>
      <c r="BH157" s="24">
        <f t="shared" si="33"/>
        <v>166</v>
      </c>
      <c r="BI157" s="24">
        <f t="shared" si="34"/>
        <v>51</v>
      </c>
      <c r="BJ157" s="24">
        <f t="shared" si="34"/>
        <v>15</v>
      </c>
      <c r="BK157" s="25">
        <f t="shared" si="31"/>
        <v>325</v>
      </c>
      <c r="BM157" s="27" t="str">
        <f t="shared" si="26"/>
        <v/>
      </c>
      <c r="BN157" s="24" t="str">
        <f t="shared" si="27"/>
        <v/>
      </c>
      <c r="BO157" s="24" t="str">
        <f t="shared" si="28"/>
        <v/>
      </c>
      <c r="BP157" s="25" t="str">
        <f t="shared" si="36"/>
        <v/>
      </c>
    </row>
    <row r="158" spans="1:68" x14ac:dyDescent="0.2">
      <c r="A158" s="23" t="s">
        <v>413</v>
      </c>
      <c r="B158" s="24" t="s">
        <v>414</v>
      </c>
      <c r="C158" s="24">
        <v>0</v>
      </c>
      <c r="D158" s="24">
        <v>0</v>
      </c>
      <c r="E158" s="24"/>
      <c r="F158" s="24">
        <v>1</v>
      </c>
      <c r="G158" s="24">
        <v>1</v>
      </c>
      <c r="H158" s="24">
        <v>0</v>
      </c>
      <c r="I158" s="24">
        <v>1</v>
      </c>
      <c r="J158" s="24">
        <v>7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5">
        <v>1</v>
      </c>
      <c r="R158" s="26">
        <v>117</v>
      </c>
      <c r="S158" s="27" t="s">
        <v>72</v>
      </c>
      <c r="T158" s="24" t="s">
        <v>194</v>
      </c>
      <c r="U158" s="24" t="s">
        <v>79</v>
      </c>
      <c r="V158" s="24">
        <v>1</v>
      </c>
      <c r="W158" s="24">
        <v>1</v>
      </c>
      <c r="X158" s="25" t="s">
        <v>20</v>
      </c>
      <c r="Z158" s="28">
        <v>39526</v>
      </c>
      <c r="AA158" s="29">
        <v>40182</v>
      </c>
      <c r="AB158" s="29">
        <v>40304</v>
      </c>
      <c r="AC158" s="29">
        <v>40416</v>
      </c>
      <c r="AD158" s="29">
        <v>40638</v>
      </c>
      <c r="AE158" s="29">
        <v>40731</v>
      </c>
      <c r="AF158" s="29">
        <v>40906</v>
      </c>
      <c r="AG158" s="29">
        <v>40919</v>
      </c>
      <c r="AH158" s="33">
        <v>41435</v>
      </c>
      <c r="AJ158" s="27">
        <v>1</v>
      </c>
      <c r="AK158" s="29">
        <v>40309</v>
      </c>
      <c r="AL158" s="29">
        <v>40369</v>
      </c>
      <c r="AM158" s="25">
        <f>+AL158-AK158</f>
        <v>60</v>
      </c>
      <c r="AO158" s="27">
        <v>1</v>
      </c>
      <c r="AP158" s="32">
        <v>40688</v>
      </c>
      <c r="AQ158" s="32">
        <v>40731</v>
      </c>
      <c r="AR158" s="25">
        <f>+AQ158-AP158</f>
        <v>43</v>
      </c>
      <c r="AT158" s="27">
        <v>1</v>
      </c>
      <c r="AU158" s="32">
        <v>40750</v>
      </c>
      <c r="AV158" s="32">
        <v>40759</v>
      </c>
      <c r="AW158" s="25">
        <f>+AV158-AU158</f>
        <v>9</v>
      </c>
      <c r="AY158" s="27">
        <f>4000*12</f>
        <v>48000</v>
      </c>
      <c r="AZ158" s="25">
        <v>0</v>
      </c>
      <c r="BB158" s="27">
        <f t="shared" si="29"/>
        <v>1380</v>
      </c>
      <c r="BC158" s="24">
        <f t="shared" si="35"/>
        <v>516</v>
      </c>
      <c r="BD158" s="25">
        <f t="shared" si="30"/>
        <v>1896</v>
      </c>
      <c r="BF158" s="27">
        <f t="shared" si="32"/>
        <v>656</v>
      </c>
      <c r="BG158" s="24">
        <f t="shared" si="32"/>
        <v>122</v>
      </c>
      <c r="BH158" s="24">
        <f t="shared" si="33"/>
        <v>334</v>
      </c>
      <c r="BI158" s="24">
        <f t="shared" si="34"/>
        <v>93</v>
      </c>
      <c r="BJ158" s="24">
        <f t="shared" si="34"/>
        <v>175</v>
      </c>
      <c r="BK158" s="25">
        <f t="shared" si="31"/>
        <v>1380</v>
      </c>
      <c r="BM158" s="27" t="str">
        <f t="shared" si="26"/>
        <v/>
      </c>
      <c r="BN158" s="24" t="str">
        <f t="shared" si="27"/>
        <v/>
      </c>
      <c r="BO158" s="24" t="str">
        <f t="shared" si="28"/>
        <v/>
      </c>
      <c r="BP158" s="25" t="str">
        <f t="shared" si="36"/>
        <v/>
      </c>
    </row>
    <row r="159" spans="1:68" x14ac:dyDescent="0.2">
      <c r="A159" s="23" t="s">
        <v>415</v>
      </c>
      <c r="B159" s="45" t="s">
        <v>406</v>
      </c>
      <c r="C159" s="45">
        <v>0</v>
      </c>
      <c r="D159" s="45">
        <v>0</v>
      </c>
      <c r="E159" s="45"/>
      <c r="F159" s="45">
        <v>0</v>
      </c>
      <c r="G159" s="45">
        <v>0</v>
      </c>
      <c r="H159" s="45">
        <v>1</v>
      </c>
      <c r="I159" s="45">
        <v>1</v>
      </c>
      <c r="J159" s="24">
        <v>15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6">
        <v>1</v>
      </c>
      <c r="R159" s="26">
        <v>87</v>
      </c>
      <c r="S159" s="27" t="s">
        <v>66</v>
      </c>
      <c r="T159" s="45" t="s">
        <v>67</v>
      </c>
      <c r="U159" s="45" t="s">
        <v>93</v>
      </c>
      <c r="V159" s="24">
        <v>1</v>
      </c>
      <c r="W159" s="24">
        <v>0</v>
      </c>
      <c r="X159" s="46"/>
      <c r="Z159" s="49">
        <v>39542</v>
      </c>
      <c r="AA159" s="29">
        <v>39562</v>
      </c>
      <c r="AB159" s="29">
        <v>39700</v>
      </c>
      <c r="AC159" s="29">
        <v>40071</v>
      </c>
      <c r="AD159" s="50">
        <v>39972</v>
      </c>
      <c r="AE159" s="50">
        <v>40031</v>
      </c>
      <c r="AF159" s="50">
        <v>40038</v>
      </c>
      <c r="AG159" s="50"/>
      <c r="AH159" s="51"/>
      <c r="AJ159" s="48">
        <v>0</v>
      </c>
      <c r="AK159" s="52"/>
      <c r="AL159" s="52"/>
      <c r="AM159" s="25"/>
      <c r="AO159" s="48">
        <v>0</v>
      </c>
      <c r="AP159" s="52"/>
      <c r="AQ159" s="52"/>
      <c r="AR159" s="46"/>
      <c r="AT159" s="48">
        <v>0</v>
      </c>
      <c r="AU159" s="52"/>
      <c r="AV159" s="52"/>
      <c r="AW159" s="46"/>
      <c r="AY159" s="48">
        <v>0</v>
      </c>
      <c r="AZ159" s="46">
        <v>0</v>
      </c>
      <c r="BB159" s="27">
        <f t="shared" si="29"/>
        <v>496</v>
      </c>
      <c r="BC159" s="24" t="str">
        <f t="shared" si="35"/>
        <v/>
      </c>
      <c r="BD159" s="25">
        <f t="shared" si="30"/>
        <v>496</v>
      </c>
      <c r="BF159" s="27">
        <f t="shared" si="32"/>
        <v>20</v>
      </c>
      <c r="BG159" s="24">
        <f t="shared" si="32"/>
        <v>138</v>
      </c>
      <c r="BH159" s="24">
        <f t="shared" si="33"/>
        <v>272</v>
      </c>
      <c r="BI159" s="24">
        <f t="shared" si="34"/>
        <v>59</v>
      </c>
      <c r="BJ159" s="24">
        <f t="shared" si="34"/>
        <v>7</v>
      </c>
      <c r="BK159" s="25">
        <f t="shared" si="31"/>
        <v>496</v>
      </c>
      <c r="BM159" s="27" t="str">
        <f t="shared" si="26"/>
        <v/>
      </c>
      <c r="BN159" s="24" t="str">
        <f t="shared" si="27"/>
        <v/>
      </c>
      <c r="BO159" s="24" t="str">
        <f t="shared" si="28"/>
        <v/>
      </c>
      <c r="BP159" s="25" t="str">
        <f t="shared" si="36"/>
        <v/>
      </c>
    </row>
    <row r="160" spans="1:68" x14ac:dyDescent="0.2">
      <c r="A160" s="23" t="s">
        <v>416</v>
      </c>
      <c r="B160" s="45" t="s">
        <v>417</v>
      </c>
      <c r="C160" s="45">
        <v>0</v>
      </c>
      <c r="D160" s="45">
        <v>0</v>
      </c>
      <c r="E160" s="45"/>
      <c r="F160" s="45">
        <v>0</v>
      </c>
      <c r="G160" s="45">
        <v>0</v>
      </c>
      <c r="H160" s="45">
        <v>0</v>
      </c>
      <c r="I160" s="45">
        <v>1</v>
      </c>
      <c r="J160" s="24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6">
        <v>1</v>
      </c>
      <c r="R160" s="26">
        <v>108</v>
      </c>
      <c r="S160" s="27" t="s">
        <v>66</v>
      </c>
      <c r="T160" s="45" t="s">
        <v>62</v>
      </c>
      <c r="U160" s="45" t="s">
        <v>93</v>
      </c>
      <c r="V160" s="24">
        <v>1</v>
      </c>
      <c r="W160" s="24">
        <v>1</v>
      </c>
      <c r="X160" s="46" t="s">
        <v>73</v>
      </c>
      <c r="Z160" s="49">
        <v>39546</v>
      </c>
      <c r="AA160" s="29">
        <v>39581</v>
      </c>
      <c r="AB160" s="29">
        <v>39603</v>
      </c>
      <c r="AC160" s="29">
        <v>40416</v>
      </c>
      <c r="AD160" s="50">
        <v>40484</v>
      </c>
      <c r="AE160" s="50">
        <v>40514</v>
      </c>
      <c r="AF160" s="50">
        <v>40533</v>
      </c>
      <c r="AG160" s="50">
        <v>40562</v>
      </c>
      <c r="AH160" s="33">
        <v>40820</v>
      </c>
      <c r="AJ160" s="48">
        <v>1</v>
      </c>
      <c r="AK160" s="52"/>
      <c r="AL160" s="52"/>
      <c r="AM160" s="25">
        <f>112+22</f>
        <v>134</v>
      </c>
      <c r="AO160" s="48">
        <v>0</v>
      </c>
      <c r="AP160" s="52"/>
      <c r="AQ160" s="52"/>
      <c r="AR160" s="46"/>
      <c r="AT160" s="48">
        <v>0</v>
      </c>
      <c r="AU160" s="52"/>
      <c r="AV160" s="52"/>
      <c r="AW160" s="46"/>
      <c r="AY160" s="48">
        <v>0</v>
      </c>
      <c r="AZ160" s="46">
        <v>0</v>
      </c>
      <c r="BB160" s="27">
        <f t="shared" si="29"/>
        <v>987</v>
      </c>
      <c r="BC160" s="24">
        <f t="shared" si="35"/>
        <v>258</v>
      </c>
      <c r="BD160" s="25">
        <f t="shared" si="30"/>
        <v>1245</v>
      </c>
      <c r="BF160" s="27">
        <f t="shared" si="32"/>
        <v>35</v>
      </c>
      <c r="BG160" s="24">
        <f t="shared" si="32"/>
        <v>22</v>
      </c>
      <c r="BH160" s="24">
        <f t="shared" si="33"/>
        <v>881</v>
      </c>
      <c r="BI160" s="24">
        <f t="shared" si="34"/>
        <v>30</v>
      </c>
      <c r="BJ160" s="24">
        <f t="shared" si="34"/>
        <v>19</v>
      </c>
      <c r="BK160" s="25">
        <f t="shared" si="31"/>
        <v>987</v>
      </c>
      <c r="BM160" s="27" t="str">
        <f t="shared" si="26"/>
        <v/>
      </c>
      <c r="BN160" s="24" t="str">
        <f t="shared" si="27"/>
        <v/>
      </c>
      <c r="BO160" s="24" t="str">
        <f t="shared" si="28"/>
        <v/>
      </c>
      <c r="BP160" s="25" t="str">
        <f t="shared" si="36"/>
        <v/>
      </c>
    </row>
    <row r="161" spans="1:68" x14ac:dyDescent="0.2">
      <c r="A161" s="35" t="s">
        <v>418</v>
      </c>
      <c r="B161" s="36" t="s">
        <v>419</v>
      </c>
      <c r="C161" s="36">
        <v>0</v>
      </c>
      <c r="D161" s="36">
        <v>1</v>
      </c>
      <c r="E161" s="36" t="s">
        <v>356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7"/>
      <c r="R161" s="38"/>
      <c r="S161" s="39"/>
      <c r="T161" s="36"/>
      <c r="U161" s="36"/>
      <c r="V161" s="36"/>
      <c r="W161" s="36"/>
      <c r="X161" s="37"/>
      <c r="Z161" s="40">
        <v>39554</v>
      </c>
      <c r="AA161" s="41"/>
      <c r="AB161" s="41"/>
      <c r="AC161" s="41"/>
      <c r="AD161" s="41"/>
      <c r="AE161" s="41"/>
      <c r="AF161" s="41"/>
      <c r="AG161" s="41"/>
      <c r="AH161" s="42"/>
      <c r="AJ161" s="39"/>
      <c r="AK161" s="43"/>
      <c r="AL161" s="43"/>
      <c r="AM161" s="37"/>
      <c r="AO161" s="39"/>
      <c r="AP161" s="43"/>
      <c r="AQ161" s="43"/>
      <c r="AR161" s="37"/>
      <c r="AT161" s="39"/>
      <c r="AU161" s="43"/>
      <c r="AV161" s="43"/>
      <c r="AW161" s="37"/>
      <c r="AY161" s="39"/>
      <c r="AZ161" s="37"/>
      <c r="BB161" s="39" t="str">
        <f t="shared" si="29"/>
        <v/>
      </c>
      <c r="BC161" s="36" t="str">
        <f t="shared" si="35"/>
        <v/>
      </c>
      <c r="BD161" s="37" t="str">
        <f t="shared" si="30"/>
        <v/>
      </c>
      <c r="BF161" s="39" t="str">
        <f t="shared" si="32"/>
        <v/>
      </c>
      <c r="BG161" s="36" t="str">
        <f t="shared" si="32"/>
        <v/>
      </c>
      <c r="BH161" s="36" t="str">
        <f t="shared" si="33"/>
        <v/>
      </c>
      <c r="BI161" s="36" t="str">
        <f t="shared" si="34"/>
        <v/>
      </c>
      <c r="BJ161" s="36" t="str">
        <f t="shared" si="34"/>
        <v/>
      </c>
      <c r="BK161" s="37" t="str">
        <f t="shared" si="31"/>
        <v/>
      </c>
      <c r="BM161" s="39" t="str">
        <f t="shared" si="26"/>
        <v/>
      </c>
      <c r="BN161" s="36" t="str">
        <f t="shared" si="27"/>
        <v/>
      </c>
      <c r="BO161" s="36" t="str">
        <f t="shared" si="28"/>
        <v/>
      </c>
      <c r="BP161" s="37" t="str">
        <f t="shared" si="36"/>
        <v/>
      </c>
    </row>
    <row r="162" spans="1:68" x14ac:dyDescent="0.2">
      <c r="A162" s="23" t="s">
        <v>420</v>
      </c>
      <c r="B162" s="24" t="s">
        <v>421</v>
      </c>
      <c r="C162" s="24">
        <v>0</v>
      </c>
      <c r="D162" s="24">
        <v>0</v>
      </c>
      <c r="E162" s="24"/>
      <c r="F162" s="24">
        <v>0</v>
      </c>
      <c r="G162" s="24">
        <v>0</v>
      </c>
      <c r="H162" s="24">
        <v>0</v>
      </c>
      <c r="I162" s="24">
        <v>0</v>
      </c>
      <c r="J162" s="24"/>
      <c r="K162" s="24"/>
      <c r="L162" s="24"/>
      <c r="M162" s="24">
        <v>0</v>
      </c>
      <c r="N162" s="24">
        <v>0</v>
      </c>
      <c r="O162" s="24">
        <v>1</v>
      </c>
      <c r="P162" s="24">
        <v>0</v>
      </c>
      <c r="Q162" s="25">
        <v>0</v>
      </c>
      <c r="R162" s="26"/>
      <c r="S162" s="27"/>
      <c r="T162" s="24" t="s">
        <v>69</v>
      </c>
      <c r="U162" s="24" t="s">
        <v>82</v>
      </c>
      <c r="V162" s="24"/>
      <c r="W162" s="24"/>
      <c r="X162" s="25"/>
      <c r="Z162" s="28">
        <v>39577</v>
      </c>
      <c r="AA162" s="29" t="s">
        <v>69</v>
      </c>
      <c r="AB162" s="29" t="s">
        <v>69</v>
      </c>
      <c r="AC162" s="29" t="s">
        <v>69</v>
      </c>
      <c r="AD162" s="29" t="s">
        <v>69</v>
      </c>
      <c r="AE162" s="29" t="s">
        <v>69</v>
      </c>
      <c r="AF162" s="29">
        <v>39651</v>
      </c>
      <c r="AG162" s="29"/>
      <c r="AH162" s="33"/>
      <c r="AJ162" s="27">
        <v>0</v>
      </c>
      <c r="AK162" s="32"/>
      <c r="AL162" s="32"/>
      <c r="AM162" s="25"/>
      <c r="AO162" s="27">
        <v>0</v>
      </c>
      <c r="AP162" s="32"/>
      <c r="AQ162" s="32"/>
      <c r="AR162" s="25"/>
      <c r="AT162" s="27">
        <v>0</v>
      </c>
      <c r="AU162" s="32"/>
      <c r="AV162" s="32"/>
      <c r="AW162" s="25"/>
      <c r="AY162" s="27"/>
      <c r="AZ162" s="25"/>
      <c r="BB162" s="27">
        <f t="shared" si="29"/>
        <v>74</v>
      </c>
      <c r="BC162" s="24" t="str">
        <f t="shared" si="35"/>
        <v/>
      </c>
      <c r="BD162" s="25">
        <f t="shared" si="30"/>
        <v>74</v>
      </c>
      <c r="BF162" s="27" t="str">
        <f t="shared" si="32"/>
        <v/>
      </c>
      <c r="BG162" s="24" t="str">
        <f t="shared" si="32"/>
        <v/>
      </c>
      <c r="BH162" s="24" t="str">
        <f t="shared" si="33"/>
        <v/>
      </c>
      <c r="BI162" s="24" t="str">
        <f t="shared" si="34"/>
        <v/>
      </c>
      <c r="BJ162" s="24" t="str">
        <f t="shared" si="34"/>
        <v/>
      </c>
      <c r="BK162" s="25" t="str">
        <f t="shared" si="31"/>
        <v/>
      </c>
      <c r="BM162" s="27" t="str">
        <f t="shared" si="26"/>
        <v/>
      </c>
      <c r="BN162" s="24" t="str">
        <f t="shared" si="27"/>
        <v/>
      </c>
      <c r="BO162" s="24" t="str">
        <f t="shared" si="28"/>
        <v/>
      </c>
      <c r="BP162" s="25" t="str">
        <f t="shared" si="36"/>
        <v/>
      </c>
    </row>
    <row r="163" spans="1:68" x14ac:dyDescent="0.2">
      <c r="A163" s="23" t="s">
        <v>422</v>
      </c>
      <c r="B163" s="24" t="s">
        <v>423</v>
      </c>
      <c r="C163" s="24">
        <v>0</v>
      </c>
      <c r="D163" s="24">
        <v>0</v>
      </c>
      <c r="E163" s="24"/>
      <c r="F163" s="24">
        <v>0</v>
      </c>
      <c r="G163" s="24">
        <v>0</v>
      </c>
      <c r="H163" s="24">
        <v>0</v>
      </c>
      <c r="I163" s="24">
        <v>1</v>
      </c>
      <c r="J163" s="24">
        <v>12</v>
      </c>
      <c r="K163" s="24">
        <v>1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5">
        <v>1</v>
      </c>
      <c r="R163" s="26">
        <v>101</v>
      </c>
      <c r="S163" s="27" t="s">
        <v>66</v>
      </c>
      <c r="T163" s="24" t="s">
        <v>62</v>
      </c>
      <c r="U163" s="24" t="s">
        <v>260</v>
      </c>
      <c r="V163" s="24">
        <v>1</v>
      </c>
      <c r="W163" s="24">
        <v>0</v>
      </c>
      <c r="X163" s="25"/>
      <c r="Z163" s="28">
        <v>39591</v>
      </c>
      <c r="AA163" s="29">
        <v>39653</v>
      </c>
      <c r="AB163" s="29">
        <v>39686</v>
      </c>
      <c r="AC163" s="29">
        <v>39798</v>
      </c>
      <c r="AD163" s="29">
        <v>40092</v>
      </c>
      <c r="AE163" s="29">
        <v>40325</v>
      </c>
      <c r="AF163" s="29">
        <v>40382</v>
      </c>
      <c r="AG163" s="29"/>
      <c r="AH163" s="33"/>
      <c r="AJ163" s="27">
        <v>1</v>
      </c>
      <c r="AK163" s="29">
        <v>39714</v>
      </c>
      <c r="AL163" s="29">
        <v>39770</v>
      </c>
      <c r="AM163" s="25">
        <f>+AL163-AK163</f>
        <v>56</v>
      </c>
      <c r="AO163" s="27">
        <v>1</v>
      </c>
      <c r="AP163" s="32">
        <v>40150</v>
      </c>
      <c r="AQ163" s="32">
        <v>40325</v>
      </c>
      <c r="AR163" s="25">
        <f>+AQ163-AP163</f>
        <v>175</v>
      </c>
      <c r="AT163" s="27">
        <v>0</v>
      </c>
      <c r="AU163" s="32"/>
      <c r="AV163" s="32"/>
      <c r="AW163" s="25"/>
      <c r="AY163" s="27">
        <v>0</v>
      </c>
      <c r="AZ163" s="25">
        <v>0</v>
      </c>
      <c r="BB163" s="27">
        <f t="shared" si="29"/>
        <v>791</v>
      </c>
      <c r="BC163" s="24" t="str">
        <f t="shared" si="35"/>
        <v/>
      </c>
      <c r="BD163" s="25">
        <f t="shared" si="30"/>
        <v>791</v>
      </c>
      <c r="BF163" s="27">
        <f t="shared" si="32"/>
        <v>62</v>
      </c>
      <c r="BG163" s="24">
        <f t="shared" si="32"/>
        <v>33</v>
      </c>
      <c r="BH163" s="24">
        <f t="shared" si="33"/>
        <v>406</v>
      </c>
      <c r="BI163" s="24">
        <f t="shared" si="34"/>
        <v>233</v>
      </c>
      <c r="BJ163" s="24">
        <f t="shared" si="34"/>
        <v>57</v>
      </c>
      <c r="BK163" s="25">
        <f t="shared" si="31"/>
        <v>791</v>
      </c>
      <c r="BM163" s="27" t="str">
        <f t="shared" si="26"/>
        <v/>
      </c>
      <c r="BN163" s="24" t="str">
        <f t="shared" si="27"/>
        <v/>
      </c>
      <c r="BO163" s="24" t="str">
        <f t="shared" si="28"/>
        <v/>
      </c>
      <c r="BP163" s="25" t="str">
        <f t="shared" si="36"/>
        <v/>
      </c>
    </row>
    <row r="164" spans="1:68" x14ac:dyDescent="0.2">
      <c r="A164" s="23" t="s">
        <v>424</v>
      </c>
      <c r="B164" s="24" t="s">
        <v>425</v>
      </c>
      <c r="C164" s="24">
        <v>0</v>
      </c>
      <c r="D164" s="24">
        <v>0</v>
      </c>
      <c r="E164" s="24"/>
      <c r="F164" s="24">
        <v>0</v>
      </c>
      <c r="G164" s="24">
        <v>0</v>
      </c>
      <c r="H164" s="24">
        <v>0</v>
      </c>
      <c r="I164" s="24">
        <v>0</v>
      </c>
      <c r="J164" s="24"/>
      <c r="K164" s="24"/>
      <c r="L164" s="24">
        <v>0</v>
      </c>
      <c r="M164" s="24">
        <v>0</v>
      </c>
      <c r="N164" s="24">
        <v>0</v>
      </c>
      <c r="O164" s="24">
        <v>1</v>
      </c>
      <c r="P164" s="24">
        <v>0</v>
      </c>
      <c r="Q164" s="25">
        <v>0</v>
      </c>
      <c r="R164" s="26"/>
      <c r="S164" s="27"/>
      <c r="T164" s="24" t="s">
        <v>69</v>
      </c>
      <c r="U164" s="24" t="s">
        <v>93</v>
      </c>
      <c r="V164" s="24"/>
      <c r="W164" s="24"/>
      <c r="X164" s="25"/>
      <c r="Z164" s="28">
        <v>39594</v>
      </c>
      <c r="AA164" s="29" t="s">
        <v>69</v>
      </c>
      <c r="AB164" s="29" t="s">
        <v>69</v>
      </c>
      <c r="AC164" s="29" t="s">
        <v>69</v>
      </c>
      <c r="AD164" s="29" t="s">
        <v>69</v>
      </c>
      <c r="AE164" s="29" t="s">
        <v>69</v>
      </c>
      <c r="AF164" s="29">
        <v>39595</v>
      </c>
      <c r="AG164" s="29"/>
      <c r="AH164" s="33"/>
      <c r="AJ164" s="27">
        <v>0</v>
      </c>
      <c r="AK164" s="32"/>
      <c r="AL164" s="32"/>
      <c r="AM164" s="25"/>
      <c r="AO164" s="27">
        <v>0</v>
      </c>
      <c r="AP164" s="32"/>
      <c r="AQ164" s="32"/>
      <c r="AR164" s="25"/>
      <c r="AT164" s="27">
        <v>0</v>
      </c>
      <c r="AU164" s="32"/>
      <c r="AV164" s="32"/>
      <c r="AW164" s="25"/>
      <c r="AY164" s="27"/>
      <c r="AZ164" s="25"/>
      <c r="BB164" s="27">
        <f t="shared" si="29"/>
        <v>1</v>
      </c>
      <c r="BC164" s="24" t="str">
        <f t="shared" si="35"/>
        <v/>
      </c>
      <c r="BD164" s="25">
        <f t="shared" si="30"/>
        <v>1</v>
      </c>
      <c r="BF164" s="27" t="str">
        <f t="shared" si="32"/>
        <v/>
      </c>
      <c r="BG164" s="24" t="str">
        <f t="shared" si="32"/>
        <v/>
      </c>
      <c r="BH164" s="24" t="str">
        <f t="shared" si="33"/>
        <v/>
      </c>
      <c r="BI164" s="24" t="str">
        <f t="shared" si="34"/>
        <v/>
      </c>
      <c r="BJ164" s="24" t="str">
        <f t="shared" si="34"/>
        <v/>
      </c>
      <c r="BK164" s="25" t="str">
        <f t="shared" si="31"/>
        <v/>
      </c>
      <c r="BM164" s="27" t="str">
        <f t="shared" si="26"/>
        <v/>
      </c>
      <c r="BN164" s="24" t="str">
        <f t="shared" si="27"/>
        <v/>
      </c>
      <c r="BO164" s="24" t="str">
        <f t="shared" si="28"/>
        <v/>
      </c>
      <c r="BP164" s="25" t="str">
        <f t="shared" si="36"/>
        <v/>
      </c>
    </row>
    <row r="165" spans="1:68" x14ac:dyDescent="0.2">
      <c r="A165" s="23" t="s">
        <v>426</v>
      </c>
      <c r="B165" s="24" t="s">
        <v>427</v>
      </c>
      <c r="C165" s="24">
        <v>0</v>
      </c>
      <c r="D165" s="24">
        <v>0</v>
      </c>
      <c r="E165" s="24"/>
      <c r="F165" s="24">
        <v>1</v>
      </c>
      <c r="G165" s="24">
        <v>1</v>
      </c>
      <c r="H165" s="24">
        <v>1</v>
      </c>
      <c r="I165" s="24">
        <v>1</v>
      </c>
      <c r="J165" s="24">
        <v>28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5">
        <v>1</v>
      </c>
      <c r="R165" s="26">
        <v>106</v>
      </c>
      <c r="S165" s="27" t="s">
        <v>66</v>
      </c>
      <c r="T165" s="24" t="s">
        <v>67</v>
      </c>
      <c r="U165" s="24" t="s">
        <v>272</v>
      </c>
      <c r="V165" s="24">
        <v>0</v>
      </c>
      <c r="W165" s="24">
        <v>0</v>
      </c>
      <c r="X165" s="25"/>
      <c r="Z165" s="28">
        <v>39602</v>
      </c>
      <c r="AA165" s="29">
        <v>39707</v>
      </c>
      <c r="AB165" s="29">
        <v>39891</v>
      </c>
      <c r="AC165" s="29">
        <v>39896</v>
      </c>
      <c r="AD165" s="29">
        <v>40352</v>
      </c>
      <c r="AE165" s="29">
        <v>40457</v>
      </c>
      <c r="AF165" s="29">
        <v>40514</v>
      </c>
      <c r="AG165" s="29"/>
      <c r="AH165" s="33"/>
      <c r="AJ165" s="27">
        <v>0</v>
      </c>
      <c r="AK165" s="32"/>
      <c r="AL165" s="32"/>
      <c r="AM165" s="25"/>
      <c r="AO165" s="27">
        <v>1</v>
      </c>
      <c r="AP165" s="32">
        <v>40394</v>
      </c>
      <c r="AQ165" s="32">
        <v>40457</v>
      </c>
      <c r="AR165" s="25">
        <f>+AQ165-AP165</f>
        <v>63</v>
      </c>
      <c r="AT165" s="27">
        <v>0</v>
      </c>
      <c r="AU165" s="32"/>
      <c r="AV165" s="32"/>
      <c r="AW165" s="25"/>
      <c r="AY165" s="27"/>
      <c r="AZ165" s="25"/>
      <c r="BB165" s="27">
        <f t="shared" si="29"/>
        <v>912</v>
      </c>
      <c r="BC165" s="24" t="str">
        <f t="shared" si="35"/>
        <v/>
      </c>
      <c r="BD165" s="25">
        <f t="shared" si="30"/>
        <v>912</v>
      </c>
      <c r="BF165" s="27">
        <f t="shared" si="32"/>
        <v>105</v>
      </c>
      <c r="BG165" s="24">
        <f t="shared" si="32"/>
        <v>184</v>
      </c>
      <c r="BH165" s="24">
        <f t="shared" si="33"/>
        <v>461</v>
      </c>
      <c r="BI165" s="24">
        <f t="shared" si="34"/>
        <v>105</v>
      </c>
      <c r="BJ165" s="24">
        <f t="shared" si="34"/>
        <v>57</v>
      </c>
      <c r="BK165" s="25">
        <f t="shared" si="31"/>
        <v>912</v>
      </c>
      <c r="BM165" s="27" t="str">
        <f t="shared" si="26"/>
        <v/>
      </c>
      <c r="BN165" s="24" t="str">
        <f t="shared" si="27"/>
        <v/>
      </c>
      <c r="BO165" s="24" t="str">
        <f t="shared" si="28"/>
        <v/>
      </c>
      <c r="BP165" s="25" t="str">
        <f t="shared" si="36"/>
        <v/>
      </c>
    </row>
    <row r="166" spans="1:68" x14ac:dyDescent="0.2">
      <c r="A166" s="23" t="s">
        <v>428</v>
      </c>
      <c r="B166" s="24" t="s">
        <v>429</v>
      </c>
      <c r="C166" s="24">
        <v>0</v>
      </c>
      <c r="D166" s="24">
        <v>0</v>
      </c>
      <c r="E166" s="24"/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1</v>
      </c>
      <c r="P166" s="24">
        <v>0</v>
      </c>
      <c r="Q166" s="25">
        <v>0</v>
      </c>
      <c r="R166" s="26"/>
      <c r="S166" s="27"/>
      <c r="T166" s="24" t="s">
        <v>69</v>
      </c>
      <c r="U166" s="24" t="s">
        <v>260</v>
      </c>
      <c r="V166" s="24"/>
      <c r="W166" s="24"/>
      <c r="X166" s="25"/>
      <c r="Z166" s="28">
        <v>39616</v>
      </c>
      <c r="AA166" s="29" t="s">
        <v>69</v>
      </c>
      <c r="AB166" s="29" t="s">
        <v>69</v>
      </c>
      <c r="AC166" s="29" t="s">
        <v>69</v>
      </c>
      <c r="AD166" s="29" t="s">
        <v>69</v>
      </c>
      <c r="AE166" s="29" t="s">
        <v>69</v>
      </c>
      <c r="AF166" s="29">
        <v>39946</v>
      </c>
      <c r="AG166" s="29"/>
      <c r="AH166" s="33"/>
      <c r="AJ166" s="27">
        <v>0</v>
      </c>
      <c r="AK166" s="32"/>
      <c r="AL166" s="32"/>
      <c r="AM166" s="25"/>
      <c r="AO166" s="27">
        <v>0</v>
      </c>
      <c r="AP166" s="32"/>
      <c r="AQ166" s="32"/>
      <c r="AR166" s="25"/>
      <c r="AT166" s="27">
        <v>0</v>
      </c>
      <c r="AU166" s="32"/>
      <c r="AV166" s="32"/>
      <c r="AW166" s="25"/>
      <c r="AY166" s="27"/>
      <c r="AZ166" s="25"/>
      <c r="BB166" s="27">
        <f t="shared" si="29"/>
        <v>330</v>
      </c>
      <c r="BC166" s="24" t="str">
        <f t="shared" si="35"/>
        <v/>
      </c>
      <c r="BD166" s="25">
        <f t="shared" si="30"/>
        <v>330</v>
      </c>
      <c r="BF166" s="27" t="str">
        <f t="shared" si="32"/>
        <v/>
      </c>
      <c r="BG166" s="24" t="str">
        <f t="shared" si="32"/>
        <v/>
      </c>
      <c r="BH166" s="24" t="str">
        <f t="shared" si="33"/>
        <v/>
      </c>
      <c r="BI166" s="24" t="str">
        <f t="shared" si="34"/>
        <v/>
      </c>
      <c r="BJ166" s="24" t="str">
        <f t="shared" si="34"/>
        <v/>
      </c>
      <c r="BK166" s="25" t="str">
        <f t="shared" si="31"/>
        <v/>
      </c>
      <c r="BM166" s="27" t="str">
        <f t="shared" ref="BM166:BM196" si="37">+IF(AND($I166=0,$Q166=1),AA166-Z166,"")</f>
        <v/>
      </c>
      <c r="BN166" s="24" t="str">
        <f t="shared" ref="BN166:BN196" si="38">+IF(AND($I166=0,$Q166=1),AE166-AA166,"")</f>
        <v/>
      </c>
      <c r="BO166" s="24" t="str">
        <f t="shared" ref="BO166:BO196" si="39">+IF(AND($I166=0,$Q166=1),AF166-AE166,"")</f>
        <v/>
      </c>
      <c r="BP166" s="25" t="str">
        <f t="shared" si="36"/>
        <v/>
      </c>
    </row>
    <row r="167" spans="1:68" x14ac:dyDescent="0.2">
      <c r="A167" s="23" t="s">
        <v>430</v>
      </c>
      <c r="B167" s="24" t="s">
        <v>431</v>
      </c>
      <c r="C167" s="24">
        <v>0</v>
      </c>
      <c r="D167" s="24">
        <v>0</v>
      </c>
      <c r="E167" s="24"/>
      <c r="F167" s="24">
        <v>1</v>
      </c>
      <c r="G167" s="24">
        <v>1</v>
      </c>
      <c r="H167" s="24">
        <v>1</v>
      </c>
      <c r="I167" s="24">
        <v>1</v>
      </c>
      <c r="J167" s="24">
        <v>17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5">
        <v>1</v>
      </c>
      <c r="R167" s="26">
        <v>90</v>
      </c>
      <c r="S167" s="27" t="s">
        <v>72</v>
      </c>
      <c r="T167" s="24" t="s">
        <v>62</v>
      </c>
      <c r="U167" s="24" t="s">
        <v>260</v>
      </c>
      <c r="V167" s="24">
        <v>0</v>
      </c>
      <c r="W167" s="24">
        <v>1</v>
      </c>
      <c r="X167" s="25" t="s">
        <v>73</v>
      </c>
      <c r="Z167" s="28">
        <v>39619</v>
      </c>
      <c r="AA167" s="29">
        <v>39696</v>
      </c>
      <c r="AB167" s="29">
        <v>39736</v>
      </c>
      <c r="AC167" s="29">
        <v>39755</v>
      </c>
      <c r="AD167" s="29">
        <v>39994</v>
      </c>
      <c r="AE167" s="29">
        <v>40059</v>
      </c>
      <c r="AF167" s="50">
        <v>40161</v>
      </c>
      <c r="AG167" s="29">
        <v>40175</v>
      </c>
      <c r="AH167" s="33">
        <v>40331</v>
      </c>
      <c r="AJ167" s="27">
        <v>0</v>
      </c>
      <c r="AK167" s="32"/>
      <c r="AL167" s="32"/>
      <c r="AM167" s="25"/>
      <c r="AO167" s="27">
        <v>0</v>
      </c>
      <c r="AP167" s="32"/>
      <c r="AQ167" s="32"/>
      <c r="AR167" s="25"/>
      <c r="AT167" s="27">
        <v>0</v>
      </c>
      <c r="AU167" s="32"/>
      <c r="AV167" s="32"/>
      <c r="AW167" s="25"/>
      <c r="AY167" s="27">
        <f>1200*12</f>
        <v>14400</v>
      </c>
      <c r="AZ167" s="25">
        <f>1500*12</f>
        <v>18000</v>
      </c>
      <c r="BB167" s="27">
        <f t="shared" si="29"/>
        <v>542</v>
      </c>
      <c r="BC167" s="24">
        <f t="shared" si="35"/>
        <v>156</v>
      </c>
      <c r="BD167" s="25">
        <f t="shared" si="30"/>
        <v>698</v>
      </c>
      <c r="BF167" s="27">
        <f t="shared" si="32"/>
        <v>77</v>
      </c>
      <c r="BG167" s="24">
        <f t="shared" si="32"/>
        <v>40</v>
      </c>
      <c r="BH167" s="24">
        <f t="shared" si="33"/>
        <v>258</v>
      </c>
      <c r="BI167" s="24">
        <f t="shared" si="34"/>
        <v>65</v>
      </c>
      <c r="BJ167" s="24">
        <f t="shared" si="34"/>
        <v>102</v>
      </c>
      <c r="BK167" s="25">
        <f t="shared" si="31"/>
        <v>542</v>
      </c>
      <c r="BM167" s="27" t="str">
        <f t="shared" si="37"/>
        <v/>
      </c>
      <c r="BN167" s="24" t="str">
        <f t="shared" si="38"/>
        <v/>
      </c>
      <c r="BO167" s="24" t="str">
        <f t="shared" si="39"/>
        <v/>
      </c>
      <c r="BP167" s="25" t="str">
        <f t="shared" si="36"/>
        <v/>
      </c>
    </row>
    <row r="168" spans="1:68" x14ac:dyDescent="0.2">
      <c r="A168" s="23" t="s">
        <v>432</v>
      </c>
      <c r="B168" s="24" t="s">
        <v>433</v>
      </c>
      <c r="C168" s="24">
        <v>0</v>
      </c>
      <c r="D168" s="24">
        <v>0</v>
      </c>
      <c r="E168" s="24"/>
      <c r="F168" s="24">
        <v>0</v>
      </c>
      <c r="G168" s="24">
        <v>0</v>
      </c>
      <c r="H168" s="24">
        <v>0</v>
      </c>
      <c r="I168" s="24">
        <v>1</v>
      </c>
      <c r="J168" s="24">
        <v>8</v>
      </c>
      <c r="K168" s="24">
        <v>3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5">
        <v>1</v>
      </c>
      <c r="R168" s="26">
        <v>95</v>
      </c>
      <c r="S168" s="27" t="s">
        <v>66</v>
      </c>
      <c r="T168" s="24" t="s">
        <v>62</v>
      </c>
      <c r="U168" s="24" t="s">
        <v>76</v>
      </c>
      <c r="V168" s="24">
        <v>1</v>
      </c>
      <c r="W168" s="24">
        <v>1</v>
      </c>
      <c r="X168" s="25" t="s">
        <v>73</v>
      </c>
      <c r="Z168" s="28">
        <v>39629</v>
      </c>
      <c r="AA168" s="29">
        <v>39652</v>
      </c>
      <c r="AB168" s="29">
        <v>39840</v>
      </c>
      <c r="AC168" s="29">
        <v>39959</v>
      </c>
      <c r="AD168" s="29">
        <v>40100</v>
      </c>
      <c r="AE168" s="29">
        <v>40170</v>
      </c>
      <c r="AF168" s="29">
        <v>40192</v>
      </c>
      <c r="AG168" s="29">
        <v>40207</v>
      </c>
      <c r="AH168" s="33">
        <v>40407</v>
      </c>
      <c r="AJ168" s="27">
        <v>1</v>
      </c>
      <c r="AK168" s="32"/>
      <c r="AL168" s="32"/>
      <c r="AM168" s="25">
        <f>33+41</f>
        <v>74</v>
      </c>
      <c r="AO168" s="27">
        <v>1</v>
      </c>
      <c r="AP168" s="32">
        <v>40164</v>
      </c>
      <c r="AQ168" s="32">
        <v>40170</v>
      </c>
      <c r="AR168" s="25">
        <f>+AQ168-AP168</f>
        <v>6</v>
      </c>
      <c r="AT168" s="27">
        <v>0</v>
      </c>
      <c r="AU168" s="32"/>
      <c r="AV168" s="32"/>
      <c r="AW168" s="25"/>
      <c r="AY168" s="27">
        <v>0</v>
      </c>
      <c r="AZ168" s="25">
        <v>0</v>
      </c>
      <c r="BB168" s="27">
        <f t="shared" si="29"/>
        <v>563</v>
      </c>
      <c r="BC168" s="24">
        <f t="shared" si="35"/>
        <v>200</v>
      </c>
      <c r="BD168" s="25">
        <f t="shared" si="30"/>
        <v>763</v>
      </c>
      <c r="BF168" s="27">
        <f t="shared" si="32"/>
        <v>23</v>
      </c>
      <c r="BG168" s="24">
        <f t="shared" si="32"/>
        <v>188</v>
      </c>
      <c r="BH168" s="24">
        <f t="shared" si="33"/>
        <v>260</v>
      </c>
      <c r="BI168" s="24">
        <f t="shared" si="34"/>
        <v>70</v>
      </c>
      <c r="BJ168" s="24">
        <f t="shared" si="34"/>
        <v>22</v>
      </c>
      <c r="BK168" s="25">
        <f t="shared" si="31"/>
        <v>563</v>
      </c>
      <c r="BM168" s="27" t="str">
        <f t="shared" si="37"/>
        <v/>
      </c>
      <c r="BN168" s="24" t="str">
        <f t="shared" si="38"/>
        <v/>
      </c>
      <c r="BO168" s="24" t="str">
        <f t="shared" si="39"/>
        <v/>
      </c>
      <c r="BP168" s="25" t="str">
        <f t="shared" si="36"/>
        <v/>
      </c>
    </row>
    <row r="169" spans="1:68" x14ac:dyDescent="0.2">
      <c r="A169" s="23" t="s">
        <v>434</v>
      </c>
      <c r="B169" s="24" t="s">
        <v>435</v>
      </c>
      <c r="C169" s="24">
        <v>0</v>
      </c>
      <c r="D169" s="24">
        <v>0</v>
      </c>
      <c r="E169" s="24"/>
      <c r="F169" s="24">
        <v>0</v>
      </c>
      <c r="G169" s="24">
        <v>0</v>
      </c>
      <c r="H169" s="24">
        <v>0</v>
      </c>
      <c r="I169" s="24">
        <v>0</v>
      </c>
      <c r="J169" s="24"/>
      <c r="K169" s="24"/>
      <c r="L169" s="24">
        <v>0</v>
      </c>
      <c r="M169" s="24">
        <v>0</v>
      </c>
      <c r="N169" s="24">
        <v>0</v>
      </c>
      <c r="O169" s="24">
        <v>1</v>
      </c>
      <c r="P169" s="24">
        <v>0</v>
      </c>
      <c r="Q169" s="25">
        <v>0</v>
      </c>
      <c r="R169" s="26"/>
      <c r="S169" s="27"/>
      <c r="T169" s="24" t="s">
        <v>69</v>
      </c>
      <c r="U169" s="24" t="s">
        <v>93</v>
      </c>
      <c r="V169" s="24"/>
      <c r="W169" s="24"/>
      <c r="X169" s="25"/>
      <c r="Z169" s="28">
        <v>39639</v>
      </c>
      <c r="AA169" s="29" t="s">
        <v>69</v>
      </c>
      <c r="AB169" s="29" t="s">
        <v>69</v>
      </c>
      <c r="AC169" s="29" t="s">
        <v>69</v>
      </c>
      <c r="AD169" s="29" t="s">
        <v>69</v>
      </c>
      <c r="AE169" s="29" t="s">
        <v>69</v>
      </c>
      <c r="AF169" s="29">
        <v>39693</v>
      </c>
      <c r="AG169" s="29"/>
      <c r="AH169" s="33"/>
      <c r="AJ169" s="27">
        <v>0</v>
      </c>
      <c r="AK169" s="32"/>
      <c r="AL169" s="32"/>
      <c r="AM169" s="25"/>
      <c r="AO169" s="27">
        <v>0</v>
      </c>
      <c r="AP169" s="32"/>
      <c r="AQ169" s="32"/>
      <c r="AR169" s="25"/>
      <c r="AT169" s="27">
        <v>0</v>
      </c>
      <c r="AU169" s="32"/>
      <c r="AV169" s="32"/>
      <c r="AW169" s="25"/>
      <c r="AY169" s="27"/>
      <c r="AZ169" s="25"/>
      <c r="BB169" s="27">
        <f t="shared" si="29"/>
        <v>54</v>
      </c>
      <c r="BC169" s="24" t="str">
        <f t="shared" si="35"/>
        <v/>
      </c>
      <c r="BD169" s="25">
        <f t="shared" si="30"/>
        <v>54</v>
      </c>
      <c r="BF169" s="27" t="str">
        <f t="shared" si="32"/>
        <v/>
      </c>
      <c r="BG169" s="24" t="str">
        <f t="shared" si="32"/>
        <v/>
      </c>
      <c r="BH169" s="24" t="str">
        <f t="shared" si="33"/>
        <v/>
      </c>
      <c r="BI169" s="24" t="str">
        <f t="shared" si="34"/>
        <v/>
      </c>
      <c r="BJ169" s="24" t="str">
        <f t="shared" si="34"/>
        <v/>
      </c>
      <c r="BK169" s="25" t="str">
        <f t="shared" si="31"/>
        <v/>
      </c>
      <c r="BM169" s="27" t="str">
        <f t="shared" si="37"/>
        <v/>
      </c>
      <c r="BN169" s="24" t="str">
        <f t="shared" si="38"/>
        <v/>
      </c>
      <c r="BO169" s="24" t="str">
        <f t="shared" si="39"/>
        <v/>
      </c>
      <c r="BP169" s="25" t="str">
        <f t="shared" si="36"/>
        <v/>
      </c>
    </row>
    <row r="170" spans="1:68" x14ac:dyDescent="0.2">
      <c r="A170" s="23" t="s">
        <v>436</v>
      </c>
      <c r="B170" s="24" t="s">
        <v>437</v>
      </c>
      <c r="C170" s="24">
        <v>0</v>
      </c>
      <c r="D170" s="24">
        <v>0</v>
      </c>
      <c r="E170" s="24"/>
      <c r="F170" s="24">
        <v>0</v>
      </c>
      <c r="G170" s="24">
        <v>0</v>
      </c>
      <c r="H170" s="24">
        <v>1</v>
      </c>
      <c r="I170" s="24">
        <v>1</v>
      </c>
      <c r="J170" s="24">
        <v>13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5">
        <v>1</v>
      </c>
      <c r="R170" s="26">
        <v>98</v>
      </c>
      <c r="S170" s="27" t="s">
        <v>66</v>
      </c>
      <c r="T170" s="24" t="s">
        <v>62</v>
      </c>
      <c r="U170" s="24" t="s">
        <v>79</v>
      </c>
      <c r="V170" s="24">
        <v>0</v>
      </c>
      <c r="W170" s="24">
        <v>1</v>
      </c>
      <c r="X170" s="25" t="s">
        <v>73</v>
      </c>
      <c r="Z170" s="28">
        <v>39643</v>
      </c>
      <c r="AA170" s="29">
        <v>39687</v>
      </c>
      <c r="AB170" s="29">
        <v>39721</v>
      </c>
      <c r="AC170" s="29">
        <v>39833</v>
      </c>
      <c r="AD170" s="29">
        <v>40036</v>
      </c>
      <c r="AE170" s="29">
        <v>40150</v>
      </c>
      <c r="AF170" s="29">
        <v>40255</v>
      </c>
      <c r="AG170" s="29">
        <v>40273</v>
      </c>
      <c r="AH170" s="33">
        <v>40443</v>
      </c>
      <c r="AJ170" s="27">
        <v>1</v>
      </c>
      <c r="AK170" s="32">
        <v>39773</v>
      </c>
      <c r="AL170" s="32">
        <f>+AK170+AM170</f>
        <v>39803</v>
      </c>
      <c r="AM170" s="25">
        <v>30</v>
      </c>
      <c r="AO170" s="27">
        <v>1</v>
      </c>
      <c r="AP170" s="32">
        <v>40086</v>
      </c>
      <c r="AQ170" s="32">
        <v>40150</v>
      </c>
      <c r="AR170" s="25">
        <f>+AQ170-AP170</f>
        <v>64</v>
      </c>
      <c r="AT170" s="27">
        <v>0</v>
      </c>
      <c r="AU170" s="32"/>
      <c r="AV170" s="32"/>
      <c r="AW170" s="25"/>
      <c r="AY170" s="27">
        <v>0</v>
      </c>
      <c r="AZ170" s="25">
        <v>0</v>
      </c>
      <c r="BB170" s="27">
        <f t="shared" si="29"/>
        <v>612</v>
      </c>
      <c r="BC170" s="24">
        <f t="shared" si="35"/>
        <v>170</v>
      </c>
      <c r="BD170" s="25">
        <f t="shared" si="30"/>
        <v>782</v>
      </c>
      <c r="BF170" s="27">
        <f t="shared" si="32"/>
        <v>44</v>
      </c>
      <c r="BG170" s="24">
        <f t="shared" si="32"/>
        <v>34</v>
      </c>
      <c r="BH170" s="24">
        <f t="shared" si="33"/>
        <v>315</v>
      </c>
      <c r="BI170" s="24">
        <f t="shared" si="34"/>
        <v>114</v>
      </c>
      <c r="BJ170" s="24">
        <f t="shared" si="34"/>
        <v>105</v>
      </c>
      <c r="BK170" s="25">
        <f t="shared" si="31"/>
        <v>612</v>
      </c>
      <c r="BM170" s="27" t="str">
        <f t="shared" si="37"/>
        <v/>
      </c>
      <c r="BN170" s="24" t="str">
        <f t="shared" si="38"/>
        <v/>
      </c>
      <c r="BO170" s="24" t="str">
        <f t="shared" si="39"/>
        <v/>
      </c>
      <c r="BP170" s="25" t="str">
        <f t="shared" si="36"/>
        <v/>
      </c>
    </row>
    <row r="171" spans="1:68" x14ac:dyDescent="0.2">
      <c r="A171" s="23" t="s">
        <v>438</v>
      </c>
      <c r="B171" s="24" t="s">
        <v>439</v>
      </c>
      <c r="C171" s="24">
        <v>0</v>
      </c>
      <c r="D171" s="24">
        <v>0</v>
      </c>
      <c r="E171" s="24"/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/>
      <c r="L171" s="24">
        <v>1</v>
      </c>
      <c r="M171" s="24">
        <v>0</v>
      </c>
      <c r="N171" s="24">
        <v>0</v>
      </c>
      <c r="O171" s="24">
        <v>0</v>
      </c>
      <c r="P171" s="24">
        <v>0</v>
      </c>
      <c r="Q171" s="25">
        <v>0</v>
      </c>
      <c r="R171" s="26"/>
      <c r="S171" s="27"/>
      <c r="T171" s="24" t="s">
        <v>62</v>
      </c>
      <c r="U171" s="24" t="s">
        <v>68</v>
      </c>
      <c r="V171" s="24"/>
      <c r="W171" s="24"/>
      <c r="X171" s="25"/>
      <c r="Z171" s="28">
        <v>39643</v>
      </c>
      <c r="AA171" s="29"/>
      <c r="AB171" s="29" t="s">
        <v>69</v>
      </c>
      <c r="AC171" s="29" t="s">
        <v>69</v>
      </c>
      <c r="AD171" s="29" t="s">
        <v>69</v>
      </c>
      <c r="AE171" s="29" t="s">
        <v>69</v>
      </c>
      <c r="AF171" s="29">
        <v>39811</v>
      </c>
      <c r="AG171" s="29"/>
      <c r="AH171" s="33"/>
      <c r="AJ171" s="27">
        <v>0</v>
      </c>
      <c r="AK171" s="32"/>
      <c r="AL171" s="32"/>
      <c r="AM171" s="25"/>
      <c r="AO171" s="27">
        <v>0</v>
      </c>
      <c r="AP171" s="32"/>
      <c r="AQ171" s="32"/>
      <c r="AR171" s="25"/>
      <c r="AT171" s="27">
        <v>0</v>
      </c>
      <c r="AU171" s="32"/>
      <c r="AV171" s="32"/>
      <c r="AW171" s="25"/>
      <c r="AY171" s="27"/>
      <c r="AZ171" s="25"/>
      <c r="BB171" s="27">
        <f t="shared" si="29"/>
        <v>168</v>
      </c>
      <c r="BC171" s="24" t="str">
        <f t="shared" si="35"/>
        <v/>
      </c>
      <c r="BD171" s="25">
        <f t="shared" si="30"/>
        <v>168</v>
      </c>
      <c r="BF171" s="27" t="str">
        <f t="shared" si="32"/>
        <v/>
      </c>
      <c r="BG171" s="24" t="str">
        <f t="shared" si="32"/>
        <v/>
      </c>
      <c r="BH171" s="24" t="str">
        <f t="shared" si="33"/>
        <v/>
      </c>
      <c r="BI171" s="24" t="str">
        <f t="shared" si="34"/>
        <v/>
      </c>
      <c r="BJ171" s="24" t="str">
        <f t="shared" si="34"/>
        <v/>
      </c>
      <c r="BK171" s="25" t="str">
        <f t="shared" si="31"/>
        <v/>
      </c>
      <c r="BM171" s="27" t="str">
        <f t="shared" si="37"/>
        <v/>
      </c>
      <c r="BN171" s="24" t="str">
        <f t="shared" si="38"/>
        <v/>
      </c>
      <c r="BO171" s="24" t="str">
        <f t="shared" si="39"/>
        <v/>
      </c>
      <c r="BP171" s="25" t="str">
        <f t="shared" si="36"/>
        <v/>
      </c>
    </row>
    <row r="172" spans="1:68" x14ac:dyDescent="0.2">
      <c r="A172" s="23" t="s">
        <v>440</v>
      </c>
      <c r="B172" s="24" t="s">
        <v>441</v>
      </c>
      <c r="C172" s="24">
        <v>0</v>
      </c>
      <c r="D172" s="24">
        <v>0</v>
      </c>
      <c r="E172" s="24"/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/>
      <c r="L172" s="24">
        <v>0</v>
      </c>
      <c r="M172" s="24">
        <v>0</v>
      </c>
      <c r="N172" s="24">
        <v>0</v>
      </c>
      <c r="O172" s="24">
        <v>1</v>
      </c>
      <c r="P172" s="24">
        <v>0</v>
      </c>
      <c r="Q172" s="25">
        <v>0</v>
      </c>
      <c r="R172" s="26"/>
      <c r="S172" s="27"/>
      <c r="T172" s="24" t="s">
        <v>69</v>
      </c>
      <c r="U172" s="24" t="s">
        <v>68</v>
      </c>
      <c r="V172" s="24"/>
      <c r="W172" s="24"/>
      <c r="X172" s="25"/>
      <c r="Z172" s="28">
        <v>39646</v>
      </c>
      <c r="AA172" s="29" t="s">
        <v>69</v>
      </c>
      <c r="AB172" s="29" t="s">
        <v>69</v>
      </c>
      <c r="AC172" s="29" t="s">
        <v>69</v>
      </c>
      <c r="AD172" s="29" t="s">
        <v>69</v>
      </c>
      <c r="AE172" s="29" t="s">
        <v>69</v>
      </c>
      <c r="AF172" s="29">
        <v>39772</v>
      </c>
      <c r="AG172" s="29"/>
      <c r="AH172" s="33"/>
      <c r="AJ172" s="27">
        <v>0</v>
      </c>
      <c r="AK172" s="32"/>
      <c r="AL172" s="32"/>
      <c r="AM172" s="25"/>
      <c r="AO172" s="27">
        <v>0</v>
      </c>
      <c r="AP172" s="32"/>
      <c r="AQ172" s="32"/>
      <c r="AR172" s="25"/>
      <c r="AT172" s="27">
        <v>0</v>
      </c>
      <c r="AU172" s="32"/>
      <c r="AV172" s="32"/>
      <c r="AW172" s="25"/>
      <c r="AY172" s="27"/>
      <c r="AZ172" s="25"/>
      <c r="BB172" s="27">
        <f t="shared" si="29"/>
        <v>126</v>
      </c>
      <c r="BC172" s="24" t="str">
        <f t="shared" si="35"/>
        <v/>
      </c>
      <c r="BD172" s="25">
        <f t="shared" si="30"/>
        <v>126</v>
      </c>
      <c r="BF172" s="27" t="str">
        <f t="shared" si="32"/>
        <v/>
      </c>
      <c r="BG172" s="24" t="str">
        <f t="shared" si="32"/>
        <v/>
      </c>
      <c r="BH172" s="24" t="str">
        <f t="shared" si="33"/>
        <v/>
      </c>
      <c r="BI172" s="24" t="str">
        <f t="shared" si="34"/>
        <v/>
      </c>
      <c r="BJ172" s="24" t="str">
        <f t="shared" si="34"/>
        <v/>
      </c>
      <c r="BK172" s="25" t="str">
        <f t="shared" si="31"/>
        <v/>
      </c>
      <c r="BM172" s="27" t="str">
        <f t="shared" si="37"/>
        <v/>
      </c>
      <c r="BN172" s="24" t="str">
        <f t="shared" si="38"/>
        <v/>
      </c>
      <c r="BO172" s="24" t="str">
        <f t="shared" si="39"/>
        <v/>
      </c>
      <c r="BP172" s="25" t="str">
        <f t="shared" si="36"/>
        <v/>
      </c>
    </row>
    <row r="173" spans="1:68" x14ac:dyDescent="0.2">
      <c r="A173" s="23" t="s">
        <v>442</v>
      </c>
      <c r="B173" s="24" t="s">
        <v>443</v>
      </c>
      <c r="C173" s="24">
        <v>0</v>
      </c>
      <c r="D173" s="24">
        <v>0</v>
      </c>
      <c r="E173" s="24"/>
      <c r="F173" s="24">
        <v>0</v>
      </c>
      <c r="G173" s="24">
        <v>0</v>
      </c>
      <c r="H173" s="24">
        <v>0</v>
      </c>
      <c r="I173" s="24">
        <v>1</v>
      </c>
      <c r="J173" s="24"/>
      <c r="K173" s="24"/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5">
        <v>1</v>
      </c>
      <c r="R173" s="26">
        <v>89</v>
      </c>
      <c r="S173" s="27" t="s">
        <v>66</v>
      </c>
      <c r="T173" s="24" t="s">
        <v>124</v>
      </c>
      <c r="U173" s="24" t="s">
        <v>82</v>
      </c>
      <c r="V173" s="24">
        <v>0</v>
      </c>
      <c r="W173" s="24">
        <v>1</v>
      </c>
      <c r="X173" s="25" t="s">
        <v>73</v>
      </c>
      <c r="Z173" s="28">
        <v>39653</v>
      </c>
      <c r="AA173" s="29">
        <v>39672</v>
      </c>
      <c r="AB173" s="29">
        <v>39730</v>
      </c>
      <c r="AC173" s="29">
        <v>39765</v>
      </c>
      <c r="AD173" s="29">
        <v>39972</v>
      </c>
      <c r="AE173" s="29">
        <v>40058</v>
      </c>
      <c r="AF173" s="50">
        <v>40129</v>
      </c>
      <c r="AG173" s="29">
        <v>40142</v>
      </c>
      <c r="AH173" s="33">
        <v>40294</v>
      </c>
      <c r="AJ173" s="27">
        <v>0</v>
      </c>
      <c r="AK173" s="32"/>
      <c r="AL173" s="32"/>
      <c r="AM173" s="25"/>
      <c r="AO173" s="27">
        <v>1</v>
      </c>
      <c r="AP173" s="32">
        <v>40024</v>
      </c>
      <c r="AQ173" s="32">
        <v>40058</v>
      </c>
      <c r="AR173" s="25">
        <f>+AQ173-AP173</f>
        <v>34</v>
      </c>
      <c r="AT173" s="27">
        <v>0</v>
      </c>
      <c r="AU173" s="32"/>
      <c r="AV173" s="32"/>
      <c r="AW173" s="25"/>
      <c r="AY173" s="27">
        <v>0</v>
      </c>
      <c r="AZ173" s="25">
        <v>0</v>
      </c>
      <c r="BB173" s="27">
        <f t="shared" si="29"/>
        <v>476</v>
      </c>
      <c r="BC173" s="24">
        <f t="shared" si="35"/>
        <v>152</v>
      </c>
      <c r="BD173" s="25">
        <f t="shared" si="30"/>
        <v>628</v>
      </c>
      <c r="BF173" s="27">
        <f t="shared" si="32"/>
        <v>19</v>
      </c>
      <c r="BG173" s="24">
        <f t="shared" si="32"/>
        <v>58</v>
      </c>
      <c r="BH173" s="24">
        <f t="shared" si="33"/>
        <v>242</v>
      </c>
      <c r="BI173" s="24">
        <f t="shared" si="34"/>
        <v>86</v>
      </c>
      <c r="BJ173" s="24">
        <f t="shared" si="34"/>
        <v>71</v>
      </c>
      <c r="BK173" s="25">
        <f t="shared" si="31"/>
        <v>476</v>
      </c>
      <c r="BM173" s="27" t="str">
        <f t="shared" si="37"/>
        <v/>
      </c>
      <c r="BN173" s="24" t="str">
        <f t="shared" si="38"/>
        <v/>
      </c>
      <c r="BO173" s="24" t="str">
        <f t="shared" si="39"/>
        <v/>
      </c>
      <c r="BP173" s="25" t="str">
        <f t="shared" si="36"/>
        <v/>
      </c>
    </row>
    <row r="174" spans="1:68" x14ac:dyDescent="0.2">
      <c r="A174" s="23" t="s">
        <v>444</v>
      </c>
      <c r="B174" s="24" t="s">
        <v>445</v>
      </c>
      <c r="C174" s="24">
        <v>0</v>
      </c>
      <c r="D174" s="24">
        <v>0</v>
      </c>
      <c r="E174" s="24"/>
      <c r="F174" s="24">
        <v>1</v>
      </c>
      <c r="G174" s="24">
        <v>1</v>
      </c>
      <c r="H174" s="24">
        <v>1</v>
      </c>
      <c r="I174" s="24">
        <v>1</v>
      </c>
      <c r="J174" s="24">
        <v>8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5">
        <v>1</v>
      </c>
      <c r="R174" s="26">
        <v>92</v>
      </c>
      <c r="S174" s="27" t="s">
        <v>66</v>
      </c>
      <c r="T174" s="24" t="s">
        <v>194</v>
      </c>
      <c r="U174" s="24" t="s">
        <v>128</v>
      </c>
      <c r="V174" s="24">
        <v>0</v>
      </c>
      <c r="W174" s="24">
        <v>0</v>
      </c>
      <c r="X174" s="25"/>
      <c r="Z174" s="28">
        <v>39660</v>
      </c>
      <c r="AA174" s="29">
        <v>39682</v>
      </c>
      <c r="AB174" s="29">
        <v>39750</v>
      </c>
      <c r="AC174" s="29">
        <v>39821</v>
      </c>
      <c r="AD174" s="29">
        <v>40064</v>
      </c>
      <c r="AE174" s="29">
        <v>40129</v>
      </c>
      <c r="AF174" s="29">
        <v>40176</v>
      </c>
      <c r="AG174" s="29"/>
      <c r="AH174" s="33"/>
      <c r="AJ174" s="27">
        <v>0</v>
      </c>
      <c r="AK174" s="32"/>
      <c r="AL174" s="32"/>
      <c r="AM174" s="25"/>
      <c r="AO174" s="27">
        <v>0</v>
      </c>
      <c r="AP174" s="32"/>
      <c r="AQ174" s="32"/>
      <c r="AR174" s="25"/>
      <c r="AT174" s="27">
        <v>0</v>
      </c>
      <c r="AU174" s="32"/>
      <c r="AV174" s="32"/>
      <c r="AW174" s="25"/>
      <c r="AY174" s="27">
        <v>0</v>
      </c>
      <c r="AZ174" s="25">
        <v>0</v>
      </c>
      <c r="BB174" s="27">
        <f t="shared" si="29"/>
        <v>516</v>
      </c>
      <c r="BC174" s="24" t="str">
        <f t="shared" si="35"/>
        <v/>
      </c>
      <c r="BD174" s="25">
        <f t="shared" si="30"/>
        <v>516</v>
      </c>
      <c r="BF174" s="27">
        <f t="shared" si="32"/>
        <v>22</v>
      </c>
      <c r="BG174" s="24">
        <f t="shared" si="32"/>
        <v>68</v>
      </c>
      <c r="BH174" s="24">
        <f t="shared" si="33"/>
        <v>314</v>
      </c>
      <c r="BI174" s="24">
        <f t="shared" si="34"/>
        <v>65</v>
      </c>
      <c r="BJ174" s="24">
        <f t="shared" si="34"/>
        <v>47</v>
      </c>
      <c r="BK174" s="25">
        <f t="shared" si="31"/>
        <v>516</v>
      </c>
      <c r="BM174" s="27" t="str">
        <f t="shared" si="37"/>
        <v/>
      </c>
      <c r="BN174" s="24" t="str">
        <f t="shared" si="38"/>
        <v/>
      </c>
      <c r="BO174" s="24" t="str">
        <f t="shared" si="39"/>
        <v/>
      </c>
      <c r="BP174" s="25" t="str">
        <f t="shared" si="36"/>
        <v/>
      </c>
    </row>
    <row r="175" spans="1:68" x14ac:dyDescent="0.2">
      <c r="A175" s="35" t="s">
        <v>446</v>
      </c>
      <c r="B175" s="36" t="s">
        <v>447</v>
      </c>
      <c r="C175" s="36">
        <v>0</v>
      </c>
      <c r="D175" s="36">
        <v>1</v>
      </c>
      <c r="E175" s="36" t="s">
        <v>371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7"/>
      <c r="R175" s="38"/>
      <c r="S175" s="39"/>
      <c r="T175" s="36"/>
      <c r="U175" s="36"/>
      <c r="V175" s="36"/>
      <c r="W175" s="36"/>
      <c r="X175" s="37"/>
      <c r="Z175" s="40">
        <v>39680</v>
      </c>
      <c r="AA175" s="41"/>
      <c r="AB175" s="41"/>
      <c r="AC175" s="41"/>
      <c r="AD175" s="41"/>
      <c r="AE175" s="41"/>
      <c r="AF175" s="41"/>
      <c r="AG175" s="41"/>
      <c r="AH175" s="42"/>
      <c r="AJ175" s="39"/>
      <c r="AK175" s="43"/>
      <c r="AL175" s="43"/>
      <c r="AM175" s="37"/>
      <c r="AO175" s="39"/>
      <c r="AP175" s="43"/>
      <c r="AQ175" s="43"/>
      <c r="AR175" s="37"/>
      <c r="AT175" s="39"/>
      <c r="AU175" s="43"/>
      <c r="AV175" s="43"/>
      <c r="AW175" s="37"/>
      <c r="AY175" s="39"/>
      <c r="AZ175" s="37"/>
      <c r="BB175" s="39" t="str">
        <f t="shared" si="29"/>
        <v/>
      </c>
      <c r="BC175" s="36" t="str">
        <f t="shared" si="35"/>
        <v/>
      </c>
      <c r="BD175" s="37" t="str">
        <f t="shared" si="30"/>
        <v/>
      </c>
      <c r="BF175" s="39" t="str">
        <f t="shared" si="32"/>
        <v/>
      </c>
      <c r="BG175" s="36" t="str">
        <f t="shared" si="32"/>
        <v/>
      </c>
      <c r="BH175" s="36" t="str">
        <f t="shared" si="33"/>
        <v/>
      </c>
      <c r="BI175" s="36" t="str">
        <f t="shared" si="34"/>
        <v/>
      </c>
      <c r="BJ175" s="36" t="str">
        <f t="shared" si="34"/>
        <v/>
      </c>
      <c r="BK175" s="37" t="str">
        <f t="shared" si="31"/>
        <v/>
      </c>
      <c r="BM175" s="39" t="str">
        <f t="shared" si="37"/>
        <v/>
      </c>
      <c r="BN175" s="36" t="str">
        <f t="shared" si="38"/>
        <v/>
      </c>
      <c r="BO175" s="36" t="str">
        <f t="shared" si="39"/>
        <v/>
      </c>
      <c r="BP175" s="37" t="str">
        <f t="shared" si="36"/>
        <v/>
      </c>
    </row>
    <row r="176" spans="1:68" x14ac:dyDescent="0.2">
      <c r="A176" s="35" t="s">
        <v>448</v>
      </c>
      <c r="B176" s="36" t="s">
        <v>449</v>
      </c>
      <c r="C176" s="36">
        <v>0</v>
      </c>
      <c r="D176" s="36">
        <v>0</v>
      </c>
      <c r="E176" s="36" t="s">
        <v>430</v>
      </c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7"/>
      <c r="R176" s="38"/>
      <c r="S176" s="39"/>
      <c r="T176" s="36"/>
      <c r="U176" s="36"/>
      <c r="V176" s="36"/>
      <c r="W176" s="36"/>
      <c r="X176" s="37"/>
      <c r="Z176" s="40">
        <v>39687</v>
      </c>
      <c r="AA176" s="41"/>
      <c r="AB176" s="41"/>
      <c r="AC176" s="41"/>
      <c r="AD176" s="41"/>
      <c r="AE176" s="41"/>
      <c r="AF176" s="41"/>
      <c r="AG176" s="41"/>
      <c r="AH176" s="42"/>
      <c r="AJ176" s="39"/>
      <c r="AK176" s="43"/>
      <c r="AL176" s="43"/>
      <c r="AM176" s="37"/>
      <c r="AO176" s="39"/>
      <c r="AP176" s="43"/>
      <c r="AQ176" s="43"/>
      <c r="AR176" s="37"/>
      <c r="AT176" s="39"/>
      <c r="AU176" s="43"/>
      <c r="AV176" s="43"/>
      <c r="AW176" s="37"/>
      <c r="AY176" s="39"/>
      <c r="AZ176" s="37"/>
      <c r="BB176" s="39" t="str">
        <f t="shared" si="29"/>
        <v/>
      </c>
      <c r="BC176" s="36" t="str">
        <f t="shared" si="35"/>
        <v/>
      </c>
      <c r="BD176" s="37" t="str">
        <f t="shared" si="30"/>
        <v/>
      </c>
      <c r="BF176" s="39" t="str">
        <f t="shared" si="32"/>
        <v/>
      </c>
      <c r="BG176" s="36" t="str">
        <f t="shared" si="32"/>
        <v/>
      </c>
      <c r="BH176" s="36" t="str">
        <f t="shared" si="33"/>
        <v/>
      </c>
      <c r="BI176" s="36" t="str">
        <f t="shared" si="34"/>
        <v/>
      </c>
      <c r="BJ176" s="36" t="str">
        <f t="shared" si="34"/>
        <v/>
      </c>
      <c r="BK176" s="37" t="str">
        <f t="shared" si="31"/>
        <v/>
      </c>
      <c r="BM176" s="39" t="str">
        <f t="shared" si="37"/>
        <v/>
      </c>
      <c r="BN176" s="36" t="str">
        <f t="shared" si="38"/>
        <v/>
      </c>
      <c r="BO176" s="36" t="str">
        <f t="shared" si="39"/>
        <v/>
      </c>
      <c r="BP176" s="37" t="str">
        <f t="shared" si="36"/>
        <v/>
      </c>
    </row>
    <row r="177" spans="1:68" x14ac:dyDescent="0.2">
      <c r="A177" s="23" t="s">
        <v>450</v>
      </c>
      <c r="B177" s="24" t="s">
        <v>451</v>
      </c>
      <c r="C177" s="24">
        <v>0</v>
      </c>
      <c r="D177" s="24">
        <v>0</v>
      </c>
      <c r="E177" s="24"/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5">
        <v>1</v>
      </c>
      <c r="R177" s="26">
        <v>84</v>
      </c>
      <c r="S177" s="27" t="s">
        <v>66</v>
      </c>
      <c r="T177" s="24" t="s">
        <v>134</v>
      </c>
      <c r="U177" s="24" t="s">
        <v>137</v>
      </c>
      <c r="V177" s="24">
        <v>1</v>
      </c>
      <c r="W177" s="24">
        <v>1</v>
      </c>
      <c r="X177" s="25" t="s">
        <v>73</v>
      </c>
      <c r="Z177" s="28">
        <v>39695</v>
      </c>
      <c r="AA177" s="29">
        <v>39745</v>
      </c>
      <c r="AB177" s="29" t="s">
        <v>69</v>
      </c>
      <c r="AC177" s="29" t="s">
        <v>69</v>
      </c>
      <c r="AD177" s="29">
        <v>39840</v>
      </c>
      <c r="AE177" s="29">
        <v>39940</v>
      </c>
      <c r="AF177" s="29">
        <v>39962</v>
      </c>
      <c r="AG177" s="29">
        <v>39987</v>
      </c>
      <c r="AH177" s="33">
        <v>40157</v>
      </c>
      <c r="AJ177" s="27">
        <v>0</v>
      </c>
      <c r="AK177" s="32"/>
      <c r="AL177" s="32"/>
      <c r="AM177" s="25"/>
      <c r="AO177" s="27">
        <v>1</v>
      </c>
      <c r="AP177" s="32">
        <v>39911</v>
      </c>
      <c r="AQ177" s="32">
        <v>39940</v>
      </c>
      <c r="AR177" s="25">
        <f>+AQ177-AP177</f>
        <v>29</v>
      </c>
      <c r="AT177" s="27">
        <v>0</v>
      </c>
      <c r="AU177" s="32"/>
      <c r="AV177" s="32"/>
      <c r="AW177" s="25"/>
      <c r="AY177" s="27">
        <v>0</v>
      </c>
      <c r="AZ177" s="25">
        <v>0</v>
      </c>
      <c r="BB177" s="27">
        <f t="shared" si="29"/>
        <v>267</v>
      </c>
      <c r="BC177" s="24">
        <f t="shared" si="35"/>
        <v>170</v>
      </c>
      <c r="BD177" s="25">
        <f t="shared" si="30"/>
        <v>437</v>
      </c>
      <c r="BF177" s="27" t="str">
        <f t="shared" si="32"/>
        <v/>
      </c>
      <c r="BG177" s="24" t="str">
        <f t="shared" si="32"/>
        <v/>
      </c>
      <c r="BH177" s="24" t="str">
        <f t="shared" si="33"/>
        <v/>
      </c>
      <c r="BI177" s="24" t="str">
        <f t="shared" si="34"/>
        <v/>
      </c>
      <c r="BJ177" s="24" t="str">
        <f t="shared" si="34"/>
        <v/>
      </c>
      <c r="BK177" s="25" t="str">
        <f t="shared" si="31"/>
        <v/>
      </c>
      <c r="BM177" s="27">
        <f t="shared" si="37"/>
        <v>50</v>
      </c>
      <c r="BN177" s="24">
        <f t="shared" si="38"/>
        <v>195</v>
      </c>
      <c r="BO177" s="24">
        <f t="shared" si="39"/>
        <v>22</v>
      </c>
      <c r="BP177" s="25">
        <f t="shared" si="36"/>
        <v>267</v>
      </c>
    </row>
    <row r="178" spans="1:68" x14ac:dyDescent="0.2">
      <c r="A178" s="35" t="s">
        <v>452</v>
      </c>
      <c r="B178" s="36" t="s">
        <v>453</v>
      </c>
      <c r="C178" s="36">
        <v>0</v>
      </c>
      <c r="D178" s="36">
        <v>1</v>
      </c>
      <c r="E178" s="36" t="s">
        <v>409</v>
      </c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7"/>
      <c r="R178" s="38"/>
      <c r="S178" s="39"/>
      <c r="T178" s="36"/>
      <c r="U178" s="36"/>
      <c r="V178" s="36"/>
      <c r="W178" s="36"/>
      <c r="X178" s="37"/>
      <c r="Z178" s="40">
        <v>39714</v>
      </c>
      <c r="AA178" s="41"/>
      <c r="AB178" s="41"/>
      <c r="AC178" s="41"/>
      <c r="AD178" s="41"/>
      <c r="AE178" s="41"/>
      <c r="AF178" s="41"/>
      <c r="AG178" s="41"/>
      <c r="AH178" s="42"/>
      <c r="AJ178" s="39"/>
      <c r="AK178" s="43"/>
      <c r="AL178" s="43"/>
      <c r="AM178" s="37"/>
      <c r="AO178" s="39"/>
      <c r="AP178" s="43"/>
      <c r="AQ178" s="43"/>
      <c r="AR178" s="37"/>
      <c r="AT178" s="39"/>
      <c r="AU178" s="43"/>
      <c r="AV178" s="43"/>
      <c r="AW178" s="37"/>
      <c r="AY178" s="39"/>
      <c r="AZ178" s="37"/>
      <c r="BB178" s="39" t="str">
        <f t="shared" si="29"/>
        <v/>
      </c>
      <c r="BC178" s="36" t="str">
        <f t="shared" si="35"/>
        <v/>
      </c>
      <c r="BD178" s="37" t="str">
        <f t="shared" si="30"/>
        <v/>
      </c>
      <c r="BF178" s="39" t="str">
        <f t="shared" si="32"/>
        <v/>
      </c>
      <c r="BG178" s="36" t="str">
        <f t="shared" si="32"/>
        <v/>
      </c>
      <c r="BH178" s="36" t="str">
        <f t="shared" si="33"/>
        <v/>
      </c>
      <c r="BI178" s="36" t="str">
        <f t="shared" si="34"/>
        <v/>
      </c>
      <c r="BJ178" s="36" t="str">
        <f t="shared" si="34"/>
        <v/>
      </c>
      <c r="BK178" s="37" t="str">
        <f t="shared" si="31"/>
        <v/>
      </c>
      <c r="BM178" s="39" t="str">
        <f t="shared" si="37"/>
        <v/>
      </c>
      <c r="BN178" s="36" t="str">
        <f t="shared" si="38"/>
        <v/>
      </c>
      <c r="BO178" s="36" t="str">
        <f t="shared" si="39"/>
        <v/>
      </c>
      <c r="BP178" s="37" t="str">
        <f t="shared" si="36"/>
        <v/>
      </c>
    </row>
    <row r="179" spans="1:68" x14ac:dyDescent="0.2">
      <c r="A179" s="23" t="s">
        <v>454</v>
      </c>
      <c r="B179" s="24" t="s">
        <v>455</v>
      </c>
      <c r="C179" s="24">
        <v>0</v>
      </c>
      <c r="D179" s="24">
        <v>0</v>
      </c>
      <c r="E179" s="24"/>
      <c r="F179" s="24">
        <v>1</v>
      </c>
      <c r="G179" s="24">
        <v>1</v>
      </c>
      <c r="H179" s="24">
        <v>1</v>
      </c>
      <c r="I179" s="24">
        <v>1</v>
      </c>
      <c r="J179" s="24">
        <v>65</v>
      </c>
      <c r="K179" s="24">
        <v>4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5">
        <v>1</v>
      </c>
      <c r="R179" s="26">
        <v>128</v>
      </c>
      <c r="S179" s="27" t="s">
        <v>72</v>
      </c>
      <c r="T179" s="24" t="s">
        <v>67</v>
      </c>
      <c r="U179" s="24" t="s">
        <v>260</v>
      </c>
      <c r="V179" s="24">
        <v>1</v>
      </c>
      <c r="W179" s="24">
        <v>1</v>
      </c>
      <c r="X179" s="25" t="s">
        <v>73</v>
      </c>
      <c r="Z179" s="28">
        <v>39721</v>
      </c>
      <c r="AA179" s="29">
        <v>39819</v>
      </c>
      <c r="AB179" s="29">
        <v>40071</v>
      </c>
      <c r="AC179" s="29">
        <v>40071</v>
      </c>
      <c r="AD179" s="29">
        <v>40855</v>
      </c>
      <c r="AE179" s="29">
        <v>40997</v>
      </c>
      <c r="AF179" s="29">
        <v>41303</v>
      </c>
      <c r="AG179" s="29">
        <v>41345</v>
      </c>
      <c r="AH179" s="33">
        <v>41631</v>
      </c>
      <c r="AJ179" s="27">
        <v>1</v>
      </c>
      <c r="AK179" s="32">
        <v>40101</v>
      </c>
      <c r="AL179" s="32">
        <v>40106</v>
      </c>
      <c r="AM179" s="25">
        <v>30</v>
      </c>
      <c r="AO179" s="27">
        <v>1</v>
      </c>
      <c r="AP179" s="32">
        <v>40891</v>
      </c>
      <c r="AQ179" s="32">
        <v>40997</v>
      </c>
      <c r="AR179" s="25">
        <f>+AQ179-AP179</f>
        <v>106</v>
      </c>
      <c r="AT179" s="27">
        <v>0</v>
      </c>
      <c r="AU179" s="32"/>
      <c r="AV179" s="32"/>
      <c r="AW179" s="25"/>
      <c r="AY179" s="27">
        <f>+(50+10+7.5*11+7*5)*12</f>
        <v>2130</v>
      </c>
      <c r="AZ179" s="25">
        <f>+(50+10+7.5*11+7*5)*12</f>
        <v>2130</v>
      </c>
      <c r="BB179" s="27">
        <f t="shared" si="29"/>
        <v>1582</v>
      </c>
      <c r="BC179" s="24">
        <f t="shared" si="35"/>
        <v>286</v>
      </c>
      <c r="BD179" s="25">
        <f t="shared" si="30"/>
        <v>1868</v>
      </c>
      <c r="BF179" s="27">
        <f t="shared" si="32"/>
        <v>98</v>
      </c>
      <c r="BG179" s="24">
        <f t="shared" si="32"/>
        <v>252</v>
      </c>
      <c r="BH179" s="24">
        <f t="shared" si="33"/>
        <v>784</v>
      </c>
      <c r="BI179" s="24">
        <f t="shared" si="34"/>
        <v>142</v>
      </c>
      <c r="BJ179" s="24">
        <f t="shared" si="34"/>
        <v>306</v>
      </c>
      <c r="BK179" s="25">
        <f t="shared" si="31"/>
        <v>1582</v>
      </c>
      <c r="BM179" s="27" t="str">
        <f t="shared" si="37"/>
        <v/>
      </c>
      <c r="BN179" s="24" t="str">
        <f t="shared" si="38"/>
        <v/>
      </c>
      <c r="BO179" s="24" t="str">
        <f t="shared" si="39"/>
        <v/>
      </c>
      <c r="BP179" s="25" t="str">
        <f t="shared" si="36"/>
        <v/>
      </c>
    </row>
    <row r="180" spans="1:68" x14ac:dyDescent="0.2">
      <c r="A180" s="23" t="s">
        <v>456</v>
      </c>
      <c r="B180" s="24" t="s">
        <v>457</v>
      </c>
      <c r="C180" s="24">
        <v>0</v>
      </c>
      <c r="D180" s="24">
        <v>0</v>
      </c>
      <c r="E180" s="24"/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</v>
      </c>
      <c r="N180" s="24">
        <v>0</v>
      </c>
      <c r="O180" s="24">
        <v>0</v>
      </c>
      <c r="P180" s="24">
        <v>0</v>
      </c>
      <c r="Q180" s="25">
        <v>0</v>
      </c>
      <c r="R180" s="26"/>
      <c r="S180" s="27"/>
      <c r="T180" s="24" t="s">
        <v>69</v>
      </c>
      <c r="U180" s="24" t="s">
        <v>110</v>
      </c>
      <c r="V180" s="24"/>
      <c r="W180" s="24"/>
      <c r="X180" s="25"/>
      <c r="Z180" s="28">
        <v>39734</v>
      </c>
      <c r="AA180" s="29" t="s">
        <v>69</v>
      </c>
      <c r="AB180" s="29" t="s">
        <v>69</v>
      </c>
      <c r="AC180" s="29" t="s">
        <v>69</v>
      </c>
      <c r="AD180" s="29" t="s">
        <v>69</v>
      </c>
      <c r="AE180" s="29" t="s">
        <v>69</v>
      </c>
      <c r="AF180" s="29">
        <v>39749</v>
      </c>
      <c r="AG180" s="29"/>
      <c r="AH180" s="33"/>
      <c r="AJ180" s="27">
        <v>0</v>
      </c>
      <c r="AK180" s="32"/>
      <c r="AL180" s="32"/>
      <c r="AM180" s="25"/>
      <c r="AO180" s="27">
        <v>0</v>
      </c>
      <c r="AP180" s="32"/>
      <c r="AQ180" s="32"/>
      <c r="AR180" s="25"/>
      <c r="AT180" s="27">
        <v>0</v>
      </c>
      <c r="AU180" s="32"/>
      <c r="AV180" s="32"/>
      <c r="AW180" s="25"/>
      <c r="AY180" s="27"/>
      <c r="AZ180" s="25"/>
      <c r="BB180" s="27">
        <f t="shared" si="29"/>
        <v>15</v>
      </c>
      <c r="BC180" s="24" t="str">
        <f t="shared" si="35"/>
        <v/>
      </c>
      <c r="BD180" s="25">
        <f t="shared" si="30"/>
        <v>15</v>
      </c>
      <c r="BF180" s="27" t="str">
        <f t="shared" si="32"/>
        <v/>
      </c>
      <c r="BG180" s="24" t="str">
        <f t="shared" si="32"/>
        <v/>
      </c>
      <c r="BH180" s="24" t="str">
        <f t="shared" si="33"/>
        <v/>
      </c>
      <c r="BI180" s="24" t="str">
        <f t="shared" si="34"/>
        <v/>
      </c>
      <c r="BJ180" s="24" t="str">
        <f t="shared" si="34"/>
        <v/>
      </c>
      <c r="BK180" s="25" t="str">
        <f t="shared" si="31"/>
        <v/>
      </c>
      <c r="BM180" s="27" t="str">
        <f t="shared" si="37"/>
        <v/>
      </c>
      <c r="BN180" s="24" t="str">
        <f t="shared" si="38"/>
        <v/>
      </c>
      <c r="BO180" s="24" t="str">
        <f t="shared" si="39"/>
        <v/>
      </c>
      <c r="BP180" s="25" t="str">
        <f t="shared" si="36"/>
        <v/>
      </c>
    </row>
    <row r="181" spans="1:68" x14ac:dyDescent="0.2">
      <c r="A181" s="23" t="s">
        <v>458</v>
      </c>
      <c r="B181" s="24" t="s">
        <v>459</v>
      </c>
      <c r="C181" s="24">
        <v>0</v>
      </c>
      <c r="D181" s="24">
        <v>0</v>
      </c>
      <c r="E181" s="24"/>
      <c r="F181" s="24">
        <v>0</v>
      </c>
      <c r="G181" s="24">
        <v>0</v>
      </c>
      <c r="H181" s="24">
        <v>1</v>
      </c>
      <c r="I181" s="24">
        <v>1</v>
      </c>
      <c r="J181" s="24">
        <v>15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5">
        <v>1</v>
      </c>
      <c r="R181" s="26">
        <v>105</v>
      </c>
      <c r="S181" s="27" t="s">
        <v>66</v>
      </c>
      <c r="T181" s="24" t="s">
        <v>124</v>
      </c>
      <c r="U181" s="24" t="s">
        <v>79</v>
      </c>
      <c r="V181" s="24">
        <v>0</v>
      </c>
      <c r="W181" s="24">
        <v>1</v>
      </c>
      <c r="X181" s="25" t="s">
        <v>73</v>
      </c>
      <c r="Z181" s="28">
        <v>39770</v>
      </c>
      <c r="AA181" s="29">
        <v>39948</v>
      </c>
      <c r="AB181" s="29">
        <v>39981</v>
      </c>
      <c r="AC181" s="29">
        <v>40007</v>
      </c>
      <c r="AD181" s="29">
        <v>40358</v>
      </c>
      <c r="AE181" s="29">
        <v>40409</v>
      </c>
      <c r="AF181" s="29">
        <v>40473</v>
      </c>
      <c r="AG181" s="29">
        <v>40501</v>
      </c>
      <c r="AH181" s="33">
        <v>40739</v>
      </c>
      <c r="AJ181" s="27">
        <v>0</v>
      </c>
      <c r="AK181" s="32"/>
      <c r="AL181" s="32"/>
      <c r="AM181" s="25"/>
      <c r="AO181" s="27">
        <v>0</v>
      </c>
      <c r="AP181" s="32"/>
      <c r="AQ181" s="32"/>
      <c r="AR181" s="25"/>
      <c r="AT181" s="27">
        <v>0</v>
      </c>
      <c r="AU181" s="32"/>
      <c r="AV181" s="32"/>
      <c r="AW181" s="25"/>
      <c r="AY181" s="27"/>
      <c r="AZ181" s="25"/>
      <c r="BB181" s="27">
        <f t="shared" si="29"/>
        <v>703</v>
      </c>
      <c r="BC181" s="24">
        <f t="shared" si="35"/>
        <v>238</v>
      </c>
      <c r="BD181" s="25">
        <f t="shared" si="30"/>
        <v>941</v>
      </c>
      <c r="BF181" s="27">
        <f t="shared" si="32"/>
        <v>178</v>
      </c>
      <c r="BG181" s="24">
        <f t="shared" si="32"/>
        <v>33</v>
      </c>
      <c r="BH181" s="24">
        <f t="shared" si="33"/>
        <v>377</v>
      </c>
      <c r="BI181" s="24">
        <f t="shared" si="34"/>
        <v>51</v>
      </c>
      <c r="BJ181" s="24">
        <f t="shared" si="34"/>
        <v>64</v>
      </c>
      <c r="BK181" s="25">
        <f t="shared" si="31"/>
        <v>703</v>
      </c>
      <c r="BM181" s="27" t="str">
        <f t="shared" si="37"/>
        <v/>
      </c>
      <c r="BN181" s="24" t="str">
        <f t="shared" si="38"/>
        <v/>
      </c>
      <c r="BO181" s="24" t="str">
        <f t="shared" si="39"/>
        <v/>
      </c>
      <c r="BP181" s="25" t="str">
        <f t="shared" si="36"/>
        <v/>
      </c>
    </row>
    <row r="182" spans="1:68" x14ac:dyDescent="0.2">
      <c r="A182" s="23" t="s">
        <v>460</v>
      </c>
      <c r="B182" s="24" t="s">
        <v>461</v>
      </c>
      <c r="C182" s="24">
        <v>0</v>
      </c>
      <c r="D182" s="24">
        <v>0</v>
      </c>
      <c r="E182" s="24"/>
      <c r="F182" s="24">
        <v>0</v>
      </c>
      <c r="G182" s="24">
        <v>0</v>
      </c>
      <c r="H182" s="24">
        <v>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5">
        <v>1</v>
      </c>
      <c r="R182" s="26">
        <v>86</v>
      </c>
      <c r="S182" s="27" t="s">
        <v>72</v>
      </c>
      <c r="T182" s="24" t="s">
        <v>194</v>
      </c>
      <c r="U182" s="24" t="s">
        <v>110</v>
      </c>
      <c r="V182" s="24">
        <v>0</v>
      </c>
      <c r="W182" s="24">
        <v>0</v>
      </c>
      <c r="X182" s="25"/>
      <c r="Z182" s="28">
        <v>39777</v>
      </c>
      <c r="AA182" s="29">
        <v>39835</v>
      </c>
      <c r="AB182" s="29" t="s">
        <v>69</v>
      </c>
      <c r="AC182" s="29" t="s">
        <v>69</v>
      </c>
      <c r="AD182" s="29">
        <v>39917</v>
      </c>
      <c r="AE182" s="29">
        <v>39961</v>
      </c>
      <c r="AF182" s="29">
        <v>40024</v>
      </c>
      <c r="AG182" s="29"/>
      <c r="AH182" s="33"/>
      <c r="AJ182" s="27">
        <v>0</v>
      </c>
      <c r="AK182" s="32"/>
      <c r="AL182" s="32"/>
      <c r="AM182" s="25"/>
      <c r="AO182" s="27">
        <v>0</v>
      </c>
      <c r="AP182" s="32"/>
      <c r="AQ182" s="32"/>
      <c r="AR182" s="25"/>
      <c r="AT182" s="27">
        <v>0</v>
      </c>
      <c r="AU182" s="32"/>
      <c r="AV182" s="32"/>
      <c r="AW182" s="25"/>
      <c r="AY182" s="27">
        <f>20*12</f>
        <v>240</v>
      </c>
      <c r="AZ182" s="25">
        <v>240</v>
      </c>
      <c r="BB182" s="27">
        <f t="shared" si="29"/>
        <v>247</v>
      </c>
      <c r="BC182" s="24" t="str">
        <f t="shared" si="35"/>
        <v/>
      </c>
      <c r="BD182" s="25">
        <f t="shared" si="30"/>
        <v>247</v>
      </c>
      <c r="BF182" s="27" t="str">
        <f t="shared" si="32"/>
        <v/>
      </c>
      <c r="BG182" s="24" t="str">
        <f t="shared" si="32"/>
        <v/>
      </c>
      <c r="BH182" s="24" t="str">
        <f t="shared" si="33"/>
        <v/>
      </c>
      <c r="BI182" s="24" t="str">
        <f t="shared" si="34"/>
        <v/>
      </c>
      <c r="BJ182" s="24" t="str">
        <f t="shared" si="34"/>
        <v/>
      </c>
      <c r="BK182" s="25" t="str">
        <f t="shared" si="31"/>
        <v/>
      </c>
      <c r="BM182" s="27">
        <f t="shared" si="37"/>
        <v>58</v>
      </c>
      <c r="BN182" s="24">
        <f t="shared" si="38"/>
        <v>126</v>
      </c>
      <c r="BO182" s="24">
        <f t="shared" si="39"/>
        <v>63</v>
      </c>
      <c r="BP182" s="25">
        <f t="shared" si="36"/>
        <v>247</v>
      </c>
    </row>
    <row r="183" spans="1:68" x14ac:dyDescent="0.2">
      <c r="A183" s="23" t="s">
        <v>462</v>
      </c>
      <c r="B183" s="24" t="s">
        <v>463</v>
      </c>
      <c r="C183" s="24">
        <v>0</v>
      </c>
      <c r="D183" s="24">
        <v>0</v>
      </c>
      <c r="E183" s="24"/>
      <c r="F183" s="24">
        <v>0</v>
      </c>
      <c r="G183" s="24">
        <v>0</v>
      </c>
      <c r="H183" s="24">
        <v>1</v>
      </c>
      <c r="I183" s="24">
        <v>0</v>
      </c>
      <c r="J183" s="24">
        <v>1</v>
      </c>
      <c r="K183" s="24">
        <v>3</v>
      </c>
      <c r="L183" s="24">
        <v>1</v>
      </c>
      <c r="M183" s="24">
        <v>0</v>
      </c>
      <c r="N183" s="24">
        <v>0</v>
      </c>
      <c r="O183" s="24">
        <v>0</v>
      </c>
      <c r="P183" s="24">
        <v>0</v>
      </c>
      <c r="Q183" s="25">
        <v>0</v>
      </c>
      <c r="R183" s="26"/>
      <c r="S183" s="27"/>
      <c r="T183" s="24" t="s">
        <v>62</v>
      </c>
      <c r="U183" s="24" t="s">
        <v>79</v>
      </c>
      <c r="V183" s="24"/>
      <c r="W183" s="24"/>
      <c r="X183" s="25"/>
      <c r="Z183" s="28">
        <v>39778</v>
      </c>
      <c r="AA183" s="29">
        <v>39786</v>
      </c>
      <c r="AB183" s="29">
        <v>39933</v>
      </c>
      <c r="AC183" s="29" t="s">
        <v>69</v>
      </c>
      <c r="AD183" s="29" t="s">
        <v>69</v>
      </c>
      <c r="AE183" s="29" t="s">
        <v>69</v>
      </c>
      <c r="AF183" s="29">
        <v>40191</v>
      </c>
      <c r="AG183" s="29"/>
      <c r="AH183" s="33"/>
      <c r="AJ183" s="27">
        <v>1</v>
      </c>
      <c r="AK183" s="32">
        <v>40023</v>
      </c>
      <c r="AL183" s="32">
        <v>40072</v>
      </c>
      <c r="AM183" s="25">
        <f>+AL183-AK183</f>
        <v>49</v>
      </c>
      <c r="AO183" s="27">
        <v>0</v>
      </c>
      <c r="AP183" s="32"/>
      <c r="AQ183" s="32"/>
      <c r="AR183" s="25"/>
      <c r="AT183" s="27">
        <v>0</v>
      </c>
      <c r="AU183" s="32"/>
      <c r="AV183" s="32"/>
      <c r="AW183" s="25"/>
      <c r="AY183" s="27"/>
      <c r="AZ183" s="25"/>
      <c r="BB183" s="27">
        <f t="shared" si="29"/>
        <v>413</v>
      </c>
      <c r="BC183" s="24" t="str">
        <f t="shared" si="35"/>
        <v/>
      </c>
      <c r="BD183" s="25">
        <f t="shared" si="30"/>
        <v>413</v>
      </c>
      <c r="BF183" s="27" t="str">
        <f t="shared" si="32"/>
        <v/>
      </c>
      <c r="BG183" s="24" t="str">
        <f t="shared" si="32"/>
        <v/>
      </c>
      <c r="BH183" s="24" t="str">
        <f t="shared" si="33"/>
        <v/>
      </c>
      <c r="BI183" s="24" t="str">
        <f t="shared" si="34"/>
        <v/>
      </c>
      <c r="BJ183" s="24" t="str">
        <f t="shared" si="34"/>
        <v/>
      </c>
      <c r="BK183" s="25" t="str">
        <f t="shared" si="31"/>
        <v/>
      </c>
      <c r="BM183" s="27" t="str">
        <f t="shared" si="37"/>
        <v/>
      </c>
      <c r="BN183" s="24" t="str">
        <f t="shared" si="38"/>
        <v/>
      </c>
      <c r="BO183" s="24" t="str">
        <f t="shared" si="39"/>
        <v/>
      </c>
      <c r="BP183" s="25" t="str">
        <f t="shared" si="36"/>
        <v/>
      </c>
    </row>
    <row r="184" spans="1:68" x14ac:dyDescent="0.2">
      <c r="A184" s="23" t="s">
        <v>464</v>
      </c>
      <c r="B184" s="24" t="s">
        <v>465</v>
      </c>
      <c r="C184" s="24">
        <v>0</v>
      </c>
      <c r="D184" s="24">
        <v>0</v>
      </c>
      <c r="E184" s="24"/>
      <c r="F184" s="24">
        <v>0</v>
      </c>
      <c r="G184" s="24">
        <v>0</v>
      </c>
      <c r="H184" s="24">
        <v>1</v>
      </c>
      <c r="I184" s="24">
        <v>0</v>
      </c>
      <c r="J184" s="24">
        <v>0</v>
      </c>
      <c r="K184" s="24">
        <v>2</v>
      </c>
      <c r="L184" s="24">
        <v>1</v>
      </c>
      <c r="M184" s="24">
        <v>0</v>
      </c>
      <c r="N184" s="24">
        <v>0</v>
      </c>
      <c r="O184" s="24">
        <v>0</v>
      </c>
      <c r="P184" s="24">
        <v>0</v>
      </c>
      <c r="Q184" s="25">
        <v>0</v>
      </c>
      <c r="R184" s="26"/>
      <c r="S184" s="27"/>
      <c r="T184" s="24" t="s">
        <v>62</v>
      </c>
      <c r="U184" s="24" t="s">
        <v>272</v>
      </c>
      <c r="V184" s="24"/>
      <c r="W184" s="24"/>
      <c r="X184" s="25"/>
      <c r="Z184" s="28">
        <v>39779</v>
      </c>
      <c r="AA184" s="29" t="s">
        <v>69</v>
      </c>
      <c r="AB184" s="29" t="s">
        <v>69</v>
      </c>
      <c r="AC184" s="29" t="s">
        <v>69</v>
      </c>
      <c r="AD184" s="29" t="s">
        <v>69</v>
      </c>
      <c r="AE184" s="54" t="s">
        <v>69</v>
      </c>
      <c r="AF184" s="29">
        <v>39996</v>
      </c>
      <c r="AG184" s="29"/>
      <c r="AH184" s="33"/>
      <c r="AJ184" s="27">
        <v>0</v>
      </c>
      <c r="AK184" s="32"/>
      <c r="AL184" s="32"/>
      <c r="AM184" s="25"/>
      <c r="AO184" s="27">
        <v>0</v>
      </c>
      <c r="AP184" s="32"/>
      <c r="AQ184" s="32"/>
      <c r="AR184" s="25"/>
      <c r="AT184" s="27">
        <v>0</v>
      </c>
      <c r="AU184" s="32"/>
      <c r="AV184" s="32"/>
      <c r="AW184" s="25"/>
      <c r="AY184" s="27"/>
      <c r="AZ184" s="25"/>
      <c r="BB184" s="27">
        <f t="shared" si="29"/>
        <v>217</v>
      </c>
      <c r="BC184" s="24" t="str">
        <f t="shared" si="35"/>
        <v/>
      </c>
      <c r="BD184" s="25">
        <f t="shared" si="30"/>
        <v>217</v>
      </c>
      <c r="BF184" s="27" t="str">
        <f t="shared" si="32"/>
        <v/>
      </c>
      <c r="BG184" s="24" t="str">
        <f t="shared" si="32"/>
        <v/>
      </c>
      <c r="BH184" s="24" t="str">
        <f t="shared" si="33"/>
        <v/>
      </c>
      <c r="BI184" s="24" t="str">
        <f t="shared" si="34"/>
        <v/>
      </c>
      <c r="BJ184" s="24" t="str">
        <f t="shared" si="34"/>
        <v/>
      </c>
      <c r="BK184" s="25" t="str">
        <f t="shared" si="31"/>
        <v/>
      </c>
      <c r="BM184" s="27" t="str">
        <f t="shared" si="37"/>
        <v/>
      </c>
      <c r="BN184" s="24" t="str">
        <f t="shared" si="38"/>
        <v/>
      </c>
      <c r="BO184" s="24" t="str">
        <f t="shared" si="39"/>
        <v/>
      </c>
      <c r="BP184" s="25" t="str">
        <f t="shared" si="36"/>
        <v/>
      </c>
    </row>
    <row r="185" spans="1:68" x14ac:dyDescent="0.2">
      <c r="A185" s="23" t="s">
        <v>466</v>
      </c>
      <c r="B185" s="24" t="s">
        <v>467</v>
      </c>
      <c r="C185" s="24">
        <v>0</v>
      </c>
      <c r="D185" s="24">
        <v>0</v>
      </c>
      <c r="E185" s="24"/>
      <c r="F185" s="24">
        <v>1</v>
      </c>
      <c r="G185" s="24">
        <v>1</v>
      </c>
      <c r="H185" s="24">
        <v>1</v>
      </c>
      <c r="I185" s="24">
        <v>1</v>
      </c>
      <c r="J185" s="24">
        <v>10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5">
        <v>1</v>
      </c>
      <c r="R185" s="26">
        <v>93</v>
      </c>
      <c r="S185" s="27" t="s">
        <v>66</v>
      </c>
      <c r="T185" s="24" t="s">
        <v>62</v>
      </c>
      <c r="U185" s="24" t="s">
        <v>110</v>
      </c>
      <c r="V185" s="24">
        <v>0</v>
      </c>
      <c r="W185" s="24">
        <v>1</v>
      </c>
      <c r="X185" s="25" t="s">
        <v>73</v>
      </c>
      <c r="Z185" s="28">
        <v>39787</v>
      </c>
      <c r="AA185" s="29">
        <v>39800</v>
      </c>
      <c r="AB185" s="29">
        <v>39926</v>
      </c>
      <c r="AC185" s="29">
        <v>39965</v>
      </c>
      <c r="AD185" s="29">
        <v>40085</v>
      </c>
      <c r="AE185" s="29">
        <v>40136</v>
      </c>
      <c r="AF185" s="29">
        <v>40184</v>
      </c>
      <c r="AG185" s="29">
        <v>40196</v>
      </c>
      <c r="AH185" s="33">
        <v>40408</v>
      </c>
      <c r="AJ185" s="27">
        <v>0</v>
      </c>
      <c r="AK185" s="32"/>
      <c r="AL185" s="32"/>
      <c r="AM185" s="25"/>
      <c r="AO185" s="27">
        <v>0</v>
      </c>
      <c r="AP185" s="32"/>
      <c r="AQ185" s="32"/>
      <c r="AR185" s="25"/>
      <c r="AT185" s="27">
        <v>0</v>
      </c>
      <c r="AU185" s="32"/>
      <c r="AV185" s="32"/>
      <c r="AW185" s="25"/>
      <c r="AY185" s="27">
        <v>0</v>
      </c>
      <c r="AZ185" s="25">
        <v>0</v>
      </c>
      <c r="BB185" s="27">
        <f t="shared" si="29"/>
        <v>397</v>
      </c>
      <c r="BC185" s="24">
        <f t="shared" si="35"/>
        <v>212</v>
      </c>
      <c r="BD185" s="25">
        <f t="shared" si="30"/>
        <v>609</v>
      </c>
      <c r="BF185" s="27">
        <f t="shared" si="32"/>
        <v>13</v>
      </c>
      <c r="BG185" s="24">
        <f t="shared" si="32"/>
        <v>126</v>
      </c>
      <c r="BH185" s="24">
        <f t="shared" si="33"/>
        <v>159</v>
      </c>
      <c r="BI185" s="24">
        <f t="shared" si="34"/>
        <v>51</v>
      </c>
      <c r="BJ185" s="24">
        <f t="shared" si="34"/>
        <v>48</v>
      </c>
      <c r="BK185" s="25">
        <f t="shared" si="31"/>
        <v>397</v>
      </c>
      <c r="BM185" s="27" t="str">
        <f t="shared" si="37"/>
        <v/>
      </c>
      <c r="BN185" s="24" t="str">
        <f t="shared" si="38"/>
        <v/>
      </c>
      <c r="BO185" s="24" t="str">
        <f t="shared" si="39"/>
        <v/>
      </c>
      <c r="BP185" s="25" t="str">
        <f t="shared" si="36"/>
        <v/>
      </c>
    </row>
    <row r="186" spans="1:68" x14ac:dyDescent="0.2">
      <c r="A186" s="23" t="s">
        <v>468</v>
      </c>
      <c r="B186" s="24" t="s">
        <v>469</v>
      </c>
      <c r="C186" s="24">
        <v>0</v>
      </c>
      <c r="D186" s="24">
        <v>0</v>
      </c>
      <c r="E186" s="24"/>
      <c r="F186" s="24">
        <v>1</v>
      </c>
      <c r="G186" s="24">
        <v>1</v>
      </c>
      <c r="H186" s="24">
        <v>1</v>
      </c>
      <c r="I186" s="24">
        <v>1</v>
      </c>
      <c r="J186" s="24">
        <v>52</v>
      </c>
      <c r="K186" s="24">
        <v>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5">
        <v>1</v>
      </c>
      <c r="R186" s="26">
        <v>119</v>
      </c>
      <c r="S186" s="27" t="s">
        <v>72</v>
      </c>
      <c r="T186" s="24" t="s">
        <v>67</v>
      </c>
      <c r="U186" s="24" t="s">
        <v>137</v>
      </c>
      <c r="V186" s="24">
        <v>1</v>
      </c>
      <c r="W186" s="24">
        <v>1</v>
      </c>
      <c r="X186" s="25" t="s">
        <v>73</v>
      </c>
      <c r="Z186" s="28">
        <v>39791</v>
      </c>
      <c r="AA186" s="29">
        <v>39821</v>
      </c>
      <c r="AB186" s="29">
        <v>39965</v>
      </c>
      <c r="AC186" s="29">
        <v>39976</v>
      </c>
      <c r="AD186" s="29">
        <v>40696</v>
      </c>
      <c r="AE186" s="29">
        <v>40787</v>
      </c>
      <c r="AF186" s="29">
        <v>40939</v>
      </c>
      <c r="AG186" s="29">
        <v>40981</v>
      </c>
      <c r="AH186" s="33">
        <v>41159</v>
      </c>
      <c r="AJ186" s="27">
        <v>1</v>
      </c>
      <c r="AK186" s="32"/>
      <c r="AL186" s="32"/>
      <c r="AM186" s="25">
        <f>76+63</f>
        <v>139</v>
      </c>
      <c r="AO186" s="27">
        <v>1</v>
      </c>
      <c r="AP186" s="32">
        <v>40730</v>
      </c>
      <c r="AQ186" s="32">
        <v>40787</v>
      </c>
      <c r="AR186" s="25">
        <f>+AQ186-AP186</f>
        <v>57</v>
      </c>
      <c r="AT186" s="27">
        <v>1</v>
      </c>
      <c r="AU186" s="32">
        <v>40787</v>
      </c>
      <c r="AV186" s="32">
        <v>40792</v>
      </c>
      <c r="AW186" s="25">
        <f>+AV186-AU186</f>
        <v>5</v>
      </c>
      <c r="AY186" s="27">
        <f>20000*12*2</f>
        <v>480000</v>
      </c>
      <c r="AZ186" s="25">
        <v>480000</v>
      </c>
      <c r="BB186" s="27">
        <f t="shared" si="29"/>
        <v>1148</v>
      </c>
      <c r="BC186" s="24">
        <f t="shared" si="35"/>
        <v>178</v>
      </c>
      <c r="BD186" s="25">
        <f t="shared" si="30"/>
        <v>1326</v>
      </c>
      <c r="BF186" s="27">
        <f t="shared" si="32"/>
        <v>30</v>
      </c>
      <c r="BG186" s="24">
        <f t="shared" si="32"/>
        <v>144</v>
      </c>
      <c r="BH186" s="24">
        <f t="shared" si="33"/>
        <v>731</v>
      </c>
      <c r="BI186" s="24">
        <f t="shared" si="34"/>
        <v>91</v>
      </c>
      <c r="BJ186" s="24">
        <f t="shared" si="34"/>
        <v>152</v>
      </c>
      <c r="BK186" s="25">
        <f t="shared" si="31"/>
        <v>1148</v>
      </c>
      <c r="BM186" s="27" t="str">
        <f t="shared" si="37"/>
        <v/>
      </c>
      <c r="BN186" s="24" t="str">
        <f t="shared" si="38"/>
        <v/>
      </c>
      <c r="BO186" s="24" t="str">
        <f t="shared" si="39"/>
        <v/>
      </c>
      <c r="BP186" s="25" t="str">
        <f t="shared" si="36"/>
        <v/>
      </c>
    </row>
    <row r="187" spans="1:68" x14ac:dyDescent="0.2">
      <c r="A187" s="23" t="s">
        <v>470</v>
      </c>
      <c r="B187" s="24" t="s">
        <v>471</v>
      </c>
      <c r="C187" s="24">
        <v>0</v>
      </c>
      <c r="D187" s="24">
        <v>0</v>
      </c>
      <c r="E187" s="24"/>
      <c r="F187" s="24">
        <v>0</v>
      </c>
      <c r="G187" s="24">
        <v>0</v>
      </c>
      <c r="H187" s="24">
        <v>0</v>
      </c>
      <c r="I187" s="24">
        <v>1</v>
      </c>
      <c r="J187" s="24">
        <v>5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5">
        <v>1</v>
      </c>
      <c r="R187" s="26">
        <v>107</v>
      </c>
      <c r="S187" s="27" t="s">
        <v>66</v>
      </c>
      <c r="T187" s="24" t="s">
        <v>62</v>
      </c>
      <c r="U187" s="24" t="s">
        <v>93</v>
      </c>
      <c r="V187" s="24">
        <v>1</v>
      </c>
      <c r="W187" s="24">
        <v>1</v>
      </c>
      <c r="X187" s="25" t="s">
        <v>73</v>
      </c>
      <c r="Z187" s="28">
        <v>39841</v>
      </c>
      <c r="AA187" s="29">
        <v>39904</v>
      </c>
      <c r="AB187" s="29">
        <v>40157</v>
      </c>
      <c r="AC187" s="29">
        <v>40163</v>
      </c>
      <c r="AD187" s="29">
        <v>40443</v>
      </c>
      <c r="AE187" s="54">
        <v>40479</v>
      </c>
      <c r="AF187" s="29">
        <v>40519</v>
      </c>
      <c r="AG187" s="29">
        <v>40562</v>
      </c>
      <c r="AH187" s="33">
        <v>40738</v>
      </c>
      <c r="AJ187" s="27">
        <v>1</v>
      </c>
      <c r="AK187" s="32">
        <v>40029</v>
      </c>
      <c r="AL187" s="32">
        <v>40053</v>
      </c>
      <c r="AM187" s="25">
        <f>+AL187-AK187</f>
        <v>24</v>
      </c>
      <c r="AO187" s="27">
        <v>0</v>
      </c>
      <c r="AP187" s="32"/>
      <c r="AQ187" s="32"/>
      <c r="AR187" s="25"/>
      <c r="AT187" s="27">
        <v>0</v>
      </c>
      <c r="AU187" s="32"/>
      <c r="AV187" s="32"/>
      <c r="AW187" s="25"/>
      <c r="AY187" s="27">
        <v>0</v>
      </c>
      <c r="AZ187" s="25">
        <v>0</v>
      </c>
      <c r="BB187" s="27">
        <f t="shared" si="29"/>
        <v>678</v>
      </c>
      <c r="BC187" s="24">
        <f t="shared" si="35"/>
        <v>176</v>
      </c>
      <c r="BD187" s="25">
        <f t="shared" si="30"/>
        <v>854</v>
      </c>
      <c r="BF187" s="27">
        <f t="shared" si="32"/>
        <v>63</v>
      </c>
      <c r="BG187" s="24">
        <f t="shared" si="32"/>
        <v>253</v>
      </c>
      <c r="BH187" s="24">
        <f t="shared" si="33"/>
        <v>286</v>
      </c>
      <c r="BI187" s="24">
        <f t="shared" si="34"/>
        <v>36</v>
      </c>
      <c r="BJ187" s="24">
        <f t="shared" si="34"/>
        <v>40</v>
      </c>
      <c r="BK187" s="25">
        <f t="shared" si="31"/>
        <v>678</v>
      </c>
      <c r="BM187" s="27" t="str">
        <f t="shared" si="37"/>
        <v/>
      </c>
      <c r="BN187" s="24" t="str">
        <f t="shared" si="38"/>
        <v/>
      </c>
      <c r="BO187" s="24" t="str">
        <f t="shared" si="39"/>
        <v/>
      </c>
      <c r="BP187" s="25" t="str">
        <f t="shared" si="36"/>
        <v/>
      </c>
    </row>
    <row r="188" spans="1:68" x14ac:dyDescent="0.2">
      <c r="A188" s="23" t="s">
        <v>472</v>
      </c>
      <c r="B188" s="24" t="s">
        <v>473</v>
      </c>
      <c r="C188" s="24">
        <v>0</v>
      </c>
      <c r="D188" s="24">
        <v>0</v>
      </c>
      <c r="E188" s="24"/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4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5">
        <v>1</v>
      </c>
      <c r="R188" s="26">
        <v>99</v>
      </c>
      <c r="S188" s="27" t="s">
        <v>66</v>
      </c>
      <c r="T188" s="24" t="s">
        <v>62</v>
      </c>
      <c r="U188" s="24" t="s">
        <v>68</v>
      </c>
      <c r="V188" s="24">
        <v>0</v>
      </c>
      <c r="W188" s="24">
        <v>1</v>
      </c>
      <c r="X188" s="25" t="s">
        <v>73</v>
      </c>
      <c r="Z188" s="28">
        <v>39843</v>
      </c>
      <c r="AA188" s="29">
        <v>39905</v>
      </c>
      <c r="AB188" s="29" t="s">
        <v>69</v>
      </c>
      <c r="AC188" s="29" t="s">
        <v>69</v>
      </c>
      <c r="AD188" s="29">
        <v>40094</v>
      </c>
      <c r="AE188" s="29">
        <v>40192</v>
      </c>
      <c r="AF188" s="29">
        <v>40276</v>
      </c>
      <c r="AG188" s="29">
        <v>40289</v>
      </c>
      <c r="AH188" s="33">
        <v>40388</v>
      </c>
      <c r="AJ188" s="27">
        <v>0</v>
      </c>
      <c r="AK188" s="32"/>
      <c r="AL188" s="32"/>
      <c r="AM188" s="25"/>
      <c r="AO188" s="27">
        <v>0</v>
      </c>
      <c r="AP188" s="32"/>
      <c r="AQ188" s="32"/>
      <c r="AR188" s="25"/>
      <c r="AT188" s="27">
        <v>0</v>
      </c>
      <c r="AU188" s="32"/>
      <c r="AV188" s="32"/>
      <c r="AW188" s="25"/>
      <c r="AY188" s="27">
        <v>0</v>
      </c>
      <c r="AZ188" s="25">
        <v>0</v>
      </c>
      <c r="BB188" s="27">
        <f t="shared" si="29"/>
        <v>433</v>
      </c>
      <c r="BC188" s="24">
        <f t="shared" si="35"/>
        <v>99</v>
      </c>
      <c r="BD188" s="25">
        <f t="shared" si="30"/>
        <v>532</v>
      </c>
      <c r="BF188" s="27" t="str">
        <f t="shared" si="32"/>
        <v/>
      </c>
      <c r="BG188" s="24" t="str">
        <f t="shared" si="32"/>
        <v/>
      </c>
      <c r="BH188" s="24" t="str">
        <f t="shared" si="33"/>
        <v/>
      </c>
      <c r="BI188" s="24" t="str">
        <f t="shared" si="34"/>
        <v/>
      </c>
      <c r="BJ188" s="24" t="str">
        <f t="shared" si="34"/>
        <v/>
      </c>
      <c r="BK188" s="25" t="str">
        <f t="shared" si="31"/>
        <v/>
      </c>
      <c r="BM188" s="27">
        <f t="shared" si="37"/>
        <v>62</v>
      </c>
      <c r="BN188" s="24">
        <f t="shared" si="38"/>
        <v>287</v>
      </c>
      <c r="BO188" s="24">
        <f t="shared" si="39"/>
        <v>84</v>
      </c>
      <c r="BP188" s="25">
        <f t="shared" si="36"/>
        <v>433</v>
      </c>
    </row>
    <row r="189" spans="1:68" x14ac:dyDescent="0.2">
      <c r="A189" s="23" t="s">
        <v>474</v>
      </c>
      <c r="B189" s="24" t="s">
        <v>475</v>
      </c>
      <c r="C189" s="24">
        <v>0</v>
      </c>
      <c r="D189" s="24">
        <v>0</v>
      </c>
      <c r="E189" s="24"/>
      <c r="F189" s="24">
        <v>0</v>
      </c>
      <c r="G189" s="24">
        <v>0</v>
      </c>
      <c r="H189" s="24">
        <v>1</v>
      </c>
      <c r="I189" s="24">
        <v>0</v>
      </c>
      <c r="J189" s="24">
        <v>0</v>
      </c>
      <c r="K189" s="24">
        <v>3</v>
      </c>
      <c r="L189" s="24">
        <v>1</v>
      </c>
      <c r="M189" s="24">
        <v>0</v>
      </c>
      <c r="N189" s="24">
        <v>0</v>
      </c>
      <c r="O189" s="24">
        <v>0</v>
      </c>
      <c r="P189" s="24">
        <v>0</v>
      </c>
      <c r="Q189" s="25">
        <v>0</v>
      </c>
      <c r="R189" s="26"/>
      <c r="S189" s="27"/>
      <c r="T189" s="24" t="s">
        <v>62</v>
      </c>
      <c r="U189" s="24" t="s">
        <v>99</v>
      </c>
      <c r="V189" s="24"/>
      <c r="W189" s="24"/>
      <c r="X189" s="25"/>
      <c r="Z189" s="28">
        <v>39875</v>
      </c>
      <c r="AA189" s="29">
        <v>39876</v>
      </c>
      <c r="AB189" s="29" t="s">
        <v>69</v>
      </c>
      <c r="AC189" s="29" t="s">
        <v>69</v>
      </c>
      <c r="AD189" s="29" t="s">
        <v>69</v>
      </c>
      <c r="AE189" s="54" t="s">
        <v>69</v>
      </c>
      <c r="AF189" s="29">
        <v>40170</v>
      </c>
      <c r="AG189" s="29"/>
      <c r="AH189" s="33"/>
      <c r="AJ189" s="27">
        <v>1</v>
      </c>
      <c r="AK189" s="29">
        <v>39890</v>
      </c>
      <c r="AL189" s="29">
        <v>40001</v>
      </c>
      <c r="AM189" s="25">
        <f>+AL189-AK189</f>
        <v>111</v>
      </c>
      <c r="AO189" s="27">
        <v>0</v>
      </c>
      <c r="AP189" s="32"/>
      <c r="AQ189" s="32"/>
      <c r="AR189" s="25"/>
      <c r="AT189" s="27">
        <v>0</v>
      </c>
      <c r="AU189" s="32"/>
      <c r="AV189" s="32"/>
      <c r="AW189" s="25"/>
      <c r="AY189" s="27"/>
      <c r="AZ189" s="25"/>
      <c r="BB189" s="27">
        <f t="shared" si="29"/>
        <v>295</v>
      </c>
      <c r="BC189" s="24" t="str">
        <f t="shared" si="35"/>
        <v/>
      </c>
      <c r="BD189" s="25">
        <f t="shared" si="30"/>
        <v>295</v>
      </c>
      <c r="BF189" s="27" t="str">
        <f t="shared" si="32"/>
        <v/>
      </c>
      <c r="BG189" s="24" t="str">
        <f t="shared" si="32"/>
        <v/>
      </c>
      <c r="BH189" s="24" t="str">
        <f t="shared" si="33"/>
        <v/>
      </c>
      <c r="BI189" s="24" t="str">
        <f t="shared" si="34"/>
        <v/>
      </c>
      <c r="BJ189" s="24" t="str">
        <f t="shared" si="34"/>
        <v/>
      </c>
      <c r="BK189" s="25" t="str">
        <f t="shared" si="31"/>
        <v/>
      </c>
      <c r="BM189" s="27" t="str">
        <f t="shared" si="37"/>
        <v/>
      </c>
      <c r="BN189" s="24" t="str">
        <f t="shared" si="38"/>
        <v/>
      </c>
      <c r="BO189" s="24" t="str">
        <f t="shared" si="39"/>
        <v/>
      </c>
      <c r="BP189" s="25" t="str">
        <f t="shared" si="36"/>
        <v/>
      </c>
    </row>
    <row r="190" spans="1:68" x14ac:dyDescent="0.2">
      <c r="A190" s="35" t="s">
        <v>476</v>
      </c>
      <c r="B190" s="36" t="s">
        <v>477</v>
      </c>
      <c r="C190" s="36">
        <v>0</v>
      </c>
      <c r="D190" s="36">
        <v>1</v>
      </c>
      <c r="E190" s="36" t="s">
        <v>458</v>
      </c>
      <c r="F190" s="36">
        <v>0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7"/>
      <c r="R190" s="38"/>
      <c r="S190" s="39"/>
      <c r="T190" s="36"/>
      <c r="U190" s="36"/>
      <c r="V190" s="36"/>
      <c r="W190" s="36"/>
      <c r="X190" s="37"/>
      <c r="Z190" s="40">
        <v>39909</v>
      </c>
      <c r="AA190" s="41"/>
      <c r="AB190" s="41"/>
      <c r="AC190" s="41"/>
      <c r="AD190" s="41"/>
      <c r="AE190" s="41"/>
      <c r="AF190" s="41"/>
      <c r="AG190" s="41"/>
      <c r="AH190" s="42"/>
      <c r="AJ190" s="39"/>
      <c r="AK190" s="43"/>
      <c r="AL190" s="43"/>
      <c r="AM190" s="37"/>
      <c r="AO190" s="39"/>
      <c r="AP190" s="43"/>
      <c r="AQ190" s="43"/>
      <c r="AR190" s="37"/>
      <c r="AT190" s="39"/>
      <c r="AU190" s="43"/>
      <c r="AV190" s="43"/>
      <c r="AW190" s="37"/>
      <c r="AY190" s="39"/>
      <c r="AZ190" s="37"/>
      <c r="BB190" s="39" t="str">
        <f t="shared" si="29"/>
        <v/>
      </c>
      <c r="BC190" s="36" t="str">
        <f t="shared" si="35"/>
        <v/>
      </c>
      <c r="BD190" s="37" t="str">
        <f t="shared" si="30"/>
        <v/>
      </c>
      <c r="BF190" s="39" t="str">
        <f t="shared" si="32"/>
        <v/>
      </c>
      <c r="BG190" s="36" t="str">
        <f t="shared" si="32"/>
        <v/>
      </c>
      <c r="BH190" s="36" t="str">
        <f t="shared" si="33"/>
        <v/>
      </c>
      <c r="BI190" s="36" t="str">
        <f t="shared" si="34"/>
        <v/>
      </c>
      <c r="BJ190" s="36" t="str">
        <f t="shared" si="34"/>
        <v/>
      </c>
      <c r="BK190" s="37" t="str">
        <f t="shared" si="31"/>
        <v/>
      </c>
      <c r="BM190" s="39" t="str">
        <f t="shared" si="37"/>
        <v/>
      </c>
      <c r="BN190" s="36" t="str">
        <f t="shared" si="38"/>
        <v/>
      </c>
      <c r="BO190" s="36" t="str">
        <f t="shared" si="39"/>
        <v/>
      </c>
      <c r="BP190" s="37" t="str">
        <f t="shared" si="36"/>
        <v/>
      </c>
    </row>
    <row r="191" spans="1:68" x14ac:dyDescent="0.2">
      <c r="A191" s="23" t="s">
        <v>478</v>
      </c>
      <c r="B191" s="24" t="s">
        <v>479</v>
      </c>
      <c r="C191" s="24">
        <v>0</v>
      </c>
      <c r="D191" s="24">
        <v>0</v>
      </c>
      <c r="E191" s="24"/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5">
        <v>1</v>
      </c>
      <c r="R191" s="26">
        <v>91</v>
      </c>
      <c r="S191" s="27" t="s">
        <v>66</v>
      </c>
      <c r="T191" s="24" t="s">
        <v>124</v>
      </c>
      <c r="U191" s="24" t="s">
        <v>260</v>
      </c>
      <c r="V191" s="24">
        <v>0</v>
      </c>
      <c r="W191" s="24">
        <v>1</v>
      </c>
      <c r="X191" s="25" t="s">
        <v>73</v>
      </c>
      <c r="Z191" s="28">
        <v>39945</v>
      </c>
      <c r="AA191" s="29">
        <v>39981</v>
      </c>
      <c r="AB191" s="29" t="s">
        <v>69</v>
      </c>
      <c r="AC191" s="29" t="s">
        <v>69</v>
      </c>
      <c r="AD191" s="29">
        <v>40030</v>
      </c>
      <c r="AE191" s="29">
        <v>40142</v>
      </c>
      <c r="AF191" s="29">
        <v>40164</v>
      </c>
      <c r="AG191" s="29">
        <v>40177</v>
      </c>
      <c r="AH191" s="33">
        <v>40329</v>
      </c>
      <c r="AJ191" s="27">
        <v>0</v>
      </c>
      <c r="AK191" s="32"/>
      <c r="AL191" s="32"/>
      <c r="AM191" s="25"/>
      <c r="AO191" s="27">
        <v>1</v>
      </c>
      <c r="AP191" s="32">
        <v>40094</v>
      </c>
      <c r="AQ191" s="32">
        <v>40142</v>
      </c>
      <c r="AR191" s="25">
        <f>+AQ191-AP191</f>
        <v>48</v>
      </c>
      <c r="AT191" s="27">
        <v>0</v>
      </c>
      <c r="AU191" s="32"/>
      <c r="AV191" s="32"/>
      <c r="AW191" s="25"/>
      <c r="AY191" s="27">
        <v>0</v>
      </c>
      <c r="AZ191" s="25">
        <v>0</v>
      </c>
      <c r="BB191" s="27">
        <f t="shared" si="29"/>
        <v>219</v>
      </c>
      <c r="BC191" s="24">
        <f t="shared" si="35"/>
        <v>152</v>
      </c>
      <c r="BD191" s="25">
        <f t="shared" si="30"/>
        <v>371</v>
      </c>
      <c r="BF191" s="27" t="str">
        <f t="shared" si="32"/>
        <v/>
      </c>
      <c r="BG191" s="24" t="str">
        <f t="shared" si="32"/>
        <v/>
      </c>
      <c r="BH191" s="24" t="str">
        <f t="shared" si="33"/>
        <v/>
      </c>
      <c r="BI191" s="24" t="str">
        <f t="shared" si="34"/>
        <v/>
      </c>
      <c r="BJ191" s="24" t="str">
        <f t="shared" si="34"/>
        <v/>
      </c>
      <c r="BK191" s="25" t="str">
        <f t="shared" si="31"/>
        <v/>
      </c>
      <c r="BM191" s="27">
        <f t="shared" si="37"/>
        <v>36</v>
      </c>
      <c r="BN191" s="24">
        <f t="shared" si="38"/>
        <v>161</v>
      </c>
      <c r="BO191" s="24">
        <f t="shared" si="39"/>
        <v>22</v>
      </c>
      <c r="BP191" s="25">
        <f t="shared" si="36"/>
        <v>219</v>
      </c>
    </row>
    <row r="192" spans="1:68" x14ac:dyDescent="0.2">
      <c r="A192" s="35" t="s">
        <v>480</v>
      </c>
      <c r="B192" s="36" t="s">
        <v>481</v>
      </c>
      <c r="C192" s="36">
        <v>0</v>
      </c>
      <c r="D192" s="36">
        <v>1</v>
      </c>
      <c r="E192" s="36" t="s">
        <v>474</v>
      </c>
      <c r="F192" s="36">
        <v>0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7"/>
      <c r="R192" s="38"/>
      <c r="S192" s="39"/>
      <c r="T192" s="36"/>
      <c r="U192" s="36"/>
      <c r="V192" s="36"/>
      <c r="W192" s="36"/>
      <c r="X192" s="37"/>
      <c r="Z192" s="40">
        <v>39966</v>
      </c>
      <c r="AA192" s="41"/>
      <c r="AB192" s="41"/>
      <c r="AC192" s="41"/>
      <c r="AD192" s="41"/>
      <c r="AE192" s="41"/>
      <c r="AF192" s="41"/>
      <c r="AG192" s="41"/>
      <c r="AH192" s="42"/>
      <c r="AJ192" s="39"/>
      <c r="AK192" s="43"/>
      <c r="AL192" s="43"/>
      <c r="AM192" s="37"/>
      <c r="AO192" s="39"/>
      <c r="AP192" s="43"/>
      <c r="AQ192" s="43"/>
      <c r="AR192" s="37"/>
      <c r="AT192" s="39"/>
      <c r="AU192" s="43"/>
      <c r="AV192" s="43"/>
      <c r="AW192" s="37"/>
      <c r="AY192" s="39"/>
      <c r="AZ192" s="37"/>
      <c r="BB192" s="39" t="str">
        <f t="shared" si="29"/>
        <v/>
      </c>
      <c r="BC192" s="36" t="str">
        <f t="shared" si="35"/>
        <v/>
      </c>
      <c r="BD192" s="37" t="str">
        <f t="shared" si="30"/>
        <v/>
      </c>
      <c r="BF192" s="39" t="str">
        <f t="shared" si="32"/>
        <v/>
      </c>
      <c r="BG192" s="36" t="str">
        <f t="shared" si="32"/>
        <v/>
      </c>
      <c r="BH192" s="36" t="str">
        <f t="shared" si="33"/>
        <v/>
      </c>
      <c r="BI192" s="36" t="str">
        <f t="shared" si="34"/>
        <v/>
      </c>
      <c r="BJ192" s="36" t="str">
        <f t="shared" si="34"/>
        <v/>
      </c>
      <c r="BK192" s="37" t="str">
        <f t="shared" si="31"/>
        <v/>
      </c>
      <c r="BM192" s="39" t="str">
        <f t="shared" si="37"/>
        <v/>
      </c>
      <c r="BN192" s="36" t="str">
        <f t="shared" si="38"/>
        <v/>
      </c>
      <c r="BO192" s="36" t="str">
        <f t="shared" si="39"/>
        <v/>
      </c>
      <c r="BP192" s="37" t="str">
        <f t="shared" si="36"/>
        <v/>
      </c>
    </row>
    <row r="193" spans="1:68" x14ac:dyDescent="0.2">
      <c r="A193" s="23" t="s">
        <v>482</v>
      </c>
      <c r="B193" s="24" t="s">
        <v>483</v>
      </c>
      <c r="C193" s="24">
        <v>0</v>
      </c>
      <c r="D193" s="24">
        <v>0</v>
      </c>
      <c r="E193" s="24"/>
      <c r="F193" s="24">
        <v>1</v>
      </c>
      <c r="G193" s="24">
        <v>1</v>
      </c>
      <c r="H193" s="24">
        <v>1</v>
      </c>
      <c r="I193" s="24">
        <v>1</v>
      </c>
      <c r="J193" s="24">
        <v>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5">
        <v>1</v>
      </c>
      <c r="R193" s="26">
        <v>102</v>
      </c>
      <c r="S193" s="27" t="s">
        <v>72</v>
      </c>
      <c r="T193" s="24" t="s">
        <v>67</v>
      </c>
      <c r="U193" s="24" t="s">
        <v>76</v>
      </c>
      <c r="V193" s="24">
        <v>0</v>
      </c>
      <c r="W193" s="24">
        <v>1</v>
      </c>
      <c r="X193" s="25" t="s">
        <v>73</v>
      </c>
      <c r="Z193" s="28">
        <v>39980</v>
      </c>
      <c r="AA193" s="29">
        <v>40014</v>
      </c>
      <c r="AB193" s="29">
        <v>40078</v>
      </c>
      <c r="AC193" s="29">
        <v>40084</v>
      </c>
      <c r="AD193" s="29">
        <v>40275</v>
      </c>
      <c r="AE193" s="29">
        <v>40324</v>
      </c>
      <c r="AF193" s="29">
        <v>40401</v>
      </c>
      <c r="AG193" s="29">
        <v>40421</v>
      </c>
      <c r="AH193" s="33">
        <v>40557</v>
      </c>
      <c r="AJ193" s="27">
        <v>0</v>
      </c>
      <c r="AK193" s="32"/>
      <c r="AL193" s="32"/>
      <c r="AM193" s="25"/>
      <c r="AO193" s="27">
        <v>0</v>
      </c>
      <c r="AP193" s="32"/>
      <c r="AQ193" s="32"/>
      <c r="AR193" s="25"/>
      <c r="AT193" s="27">
        <v>0</v>
      </c>
      <c r="AU193" s="32"/>
      <c r="AV193" s="32"/>
      <c r="AW193" s="25"/>
      <c r="AY193" s="27">
        <f>50*12</f>
        <v>600</v>
      </c>
      <c r="AZ193" s="25">
        <v>600</v>
      </c>
      <c r="BB193" s="27">
        <f t="shared" si="29"/>
        <v>421</v>
      </c>
      <c r="BC193" s="24">
        <f t="shared" si="35"/>
        <v>136</v>
      </c>
      <c r="BD193" s="25">
        <f t="shared" si="30"/>
        <v>557</v>
      </c>
      <c r="BF193" s="27">
        <f t="shared" si="32"/>
        <v>34</v>
      </c>
      <c r="BG193" s="24">
        <f t="shared" si="32"/>
        <v>64</v>
      </c>
      <c r="BH193" s="24">
        <f t="shared" si="33"/>
        <v>197</v>
      </c>
      <c r="BI193" s="24">
        <f t="shared" si="34"/>
        <v>49</v>
      </c>
      <c r="BJ193" s="24">
        <f t="shared" si="34"/>
        <v>77</v>
      </c>
      <c r="BK193" s="25">
        <f t="shared" si="31"/>
        <v>421</v>
      </c>
      <c r="BM193" s="27" t="str">
        <f t="shared" si="37"/>
        <v/>
      </c>
      <c r="BN193" s="24" t="str">
        <f t="shared" si="38"/>
        <v/>
      </c>
      <c r="BO193" s="24" t="str">
        <f t="shared" si="39"/>
        <v/>
      </c>
      <c r="BP193" s="25" t="str">
        <f t="shared" si="36"/>
        <v/>
      </c>
    </row>
    <row r="194" spans="1:68" x14ac:dyDescent="0.2">
      <c r="A194" s="23" t="s">
        <v>484</v>
      </c>
      <c r="B194" s="24" t="s">
        <v>485</v>
      </c>
      <c r="C194" s="24">
        <v>0</v>
      </c>
      <c r="D194" s="24">
        <v>0</v>
      </c>
      <c r="E194" s="24"/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1</v>
      </c>
      <c r="P194" s="24">
        <v>0</v>
      </c>
      <c r="Q194" s="25">
        <v>0</v>
      </c>
      <c r="R194" s="26"/>
      <c r="S194" s="27"/>
      <c r="T194" s="24" t="s">
        <v>69</v>
      </c>
      <c r="U194" s="24" t="s">
        <v>63</v>
      </c>
      <c r="V194" s="24"/>
      <c r="W194" s="24"/>
      <c r="X194" s="25"/>
      <c r="Z194" s="28">
        <v>40022</v>
      </c>
      <c r="AA194" s="29" t="s">
        <v>69</v>
      </c>
      <c r="AB194" s="29" t="s">
        <v>69</v>
      </c>
      <c r="AC194" s="29" t="s">
        <v>69</v>
      </c>
      <c r="AD194" s="29" t="s">
        <v>69</v>
      </c>
      <c r="AE194" s="29" t="s">
        <v>69</v>
      </c>
      <c r="AF194" s="29">
        <v>40024</v>
      </c>
      <c r="AG194" s="29"/>
      <c r="AH194" s="33"/>
      <c r="AJ194" s="27">
        <v>0</v>
      </c>
      <c r="AK194" s="32"/>
      <c r="AL194" s="32"/>
      <c r="AM194" s="25"/>
      <c r="AO194" s="27">
        <v>0</v>
      </c>
      <c r="AP194" s="32"/>
      <c r="AQ194" s="32"/>
      <c r="AR194" s="25"/>
      <c r="AT194" s="27">
        <v>0</v>
      </c>
      <c r="AU194" s="32"/>
      <c r="AV194" s="32"/>
      <c r="AW194" s="25"/>
      <c r="AY194" s="27"/>
      <c r="AZ194" s="25"/>
      <c r="BB194" s="27">
        <f t="shared" si="29"/>
        <v>2</v>
      </c>
      <c r="BC194" s="24" t="str">
        <f t="shared" si="35"/>
        <v/>
      </c>
      <c r="BD194" s="25">
        <f t="shared" si="30"/>
        <v>2</v>
      </c>
      <c r="BF194" s="27" t="str">
        <f t="shared" si="32"/>
        <v/>
      </c>
      <c r="BG194" s="24" t="str">
        <f t="shared" si="32"/>
        <v/>
      </c>
      <c r="BH194" s="24" t="str">
        <f t="shared" si="33"/>
        <v/>
      </c>
      <c r="BI194" s="24" t="str">
        <f t="shared" si="34"/>
        <v/>
      </c>
      <c r="BJ194" s="24" t="str">
        <f t="shared" si="34"/>
        <v/>
      </c>
      <c r="BK194" s="25" t="str">
        <f t="shared" si="31"/>
        <v/>
      </c>
      <c r="BM194" s="27" t="str">
        <f t="shared" si="37"/>
        <v/>
      </c>
      <c r="BN194" s="24" t="str">
        <f t="shared" si="38"/>
        <v/>
      </c>
      <c r="BO194" s="24" t="str">
        <f t="shared" si="39"/>
        <v/>
      </c>
      <c r="BP194" s="25" t="str">
        <f t="shared" si="36"/>
        <v/>
      </c>
    </row>
    <row r="195" spans="1:68" x14ac:dyDescent="0.2">
      <c r="A195" s="23" t="s">
        <v>486</v>
      </c>
      <c r="B195" s="24" t="s">
        <v>487</v>
      </c>
      <c r="C195" s="24">
        <v>0</v>
      </c>
      <c r="D195" s="24">
        <v>0</v>
      </c>
      <c r="E195" s="24"/>
      <c r="F195" s="24">
        <v>0</v>
      </c>
      <c r="G195" s="24">
        <v>0</v>
      </c>
      <c r="H195" s="24">
        <v>1</v>
      </c>
      <c r="I195" s="24">
        <v>1</v>
      </c>
      <c r="J195" s="24">
        <v>11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5">
        <v>1</v>
      </c>
      <c r="R195" s="26">
        <v>109</v>
      </c>
      <c r="S195" s="27" t="s">
        <v>66</v>
      </c>
      <c r="T195" s="24" t="s">
        <v>62</v>
      </c>
      <c r="U195" s="24" t="s">
        <v>110</v>
      </c>
      <c r="V195" s="24">
        <v>0</v>
      </c>
      <c r="W195" s="24">
        <v>1</v>
      </c>
      <c r="X195" s="25" t="s">
        <v>73</v>
      </c>
      <c r="Z195" s="28">
        <v>40035</v>
      </c>
      <c r="AA195" s="29">
        <v>40137</v>
      </c>
      <c r="AB195" s="29">
        <v>40199</v>
      </c>
      <c r="AC195" s="29">
        <v>40269</v>
      </c>
      <c r="AD195" s="29">
        <v>40492</v>
      </c>
      <c r="AE195" s="29">
        <v>40555</v>
      </c>
      <c r="AF195" s="29">
        <v>40570</v>
      </c>
      <c r="AG195" s="29">
        <v>40613</v>
      </c>
      <c r="AH195" s="33">
        <v>40744</v>
      </c>
      <c r="AJ195" s="27">
        <v>0</v>
      </c>
      <c r="AK195" s="32"/>
      <c r="AL195" s="32"/>
      <c r="AM195" s="25"/>
      <c r="AO195" s="27">
        <v>0</v>
      </c>
      <c r="AP195" s="32"/>
      <c r="AQ195" s="32"/>
      <c r="AR195" s="25"/>
      <c r="AT195" s="27">
        <v>1</v>
      </c>
      <c r="AU195" s="32">
        <v>40555</v>
      </c>
      <c r="AV195" s="32">
        <v>40561</v>
      </c>
      <c r="AW195" s="25">
        <f>+AV195-AU195</f>
        <v>6</v>
      </c>
      <c r="AY195" s="27">
        <v>0</v>
      </c>
      <c r="AZ195" s="25">
        <v>0</v>
      </c>
      <c r="BB195" s="27">
        <f t="shared" ref="BB195:BB245" si="40">+IF(AF195="","",AF195-Z195)</f>
        <v>535</v>
      </c>
      <c r="BC195" s="24">
        <f t="shared" si="35"/>
        <v>131</v>
      </c>
      <c r="BD195" s="25">
        <f t="shared" ref="BD195:BD245" si="41">IF(BB195="","",IF(BC195="",BB195,BB195+BC195))</f>
        <v>666</v>
      </c>
      <c r="BF195" s="27">
        <f t="shared" si="32"/>
        <v>102</v>
      </c>
      <c r="BG195" s="24">
        <f t="shared" si="32"/>
        <v>62</v>
      </c>
      <c r="BH195" s="24">
        <f t="shared" si="33"/>
        <v>293</v>
      </c>
      <c r="BI195" s="24">
        <f t="shared" si="34"/>
        <v>63</v>
      </c>
      <c r="BJ195" s="24">
        <f t="shared" si="34"/>
        <v>15</v>
      </c>
      <c r="BK195" s="25">
        <f t="shared" ref="BK195:BK252" si="42">+IF(AND($I195=1,$Q195=1),AF195-Z195,"")</f>
        <v>535</v>
      </c>
      <c r="BM195" s="27" t="str">
        <f t="shared" si="37"/>
        <v/>
      </c>
      <c r="BN195" s="24" t="str">
        <f t="shared" si="38"/>
        <v/>
      </c>
      <c r="BO195" s="24" t="str">
        <f t="shared" si="39"/>
        <v/>
      </c>
      <c r="BP195" s="25" t="str">
        <f t="shared" si="36"/>
        <v/>
      </c>
    </row>
    <row r="196" spans="1:68" x14ac:dyDescent="0.2">
      <c r="A196" s="23" t="s">
        <v>488</v>
      </c>
      <c r="B196" s="24" t="s">
        <v>489</v>
      </c>
      <c r="C196" s="24">
        <v>0</v>
      </c>
      <c r="D196" s="24">
        <v>0</v>
      </c>
      <c r="E196" s="24"/>
      <c r="F196" s="24">
        <v>1</v>
      </c>
      <c r="G196" s="24">
        <v>1</v>
      </c>
      <c r="H196" s="24">
        <v>1</v>
      </c>
      <c r="I196" s="24">
        <v>1</v>
      </c>
      <c r="J196" s="24">
        <v>10</v>
      </c>
      <c r="K196" s="24">
        <v>4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5">
        <v>1</v>
      </c>
      <c r="R196" s="26">
        <v>112</v>
      </c>
      <c r="S196" s="27" t="s">
        <v>72</v>
      </c>
      <c r="T196" s="24" t="s">
        <v>67</v>
      </c>
      <c r="U196" s="24" t="s">
        <v>79</v>
      </c>
      <c r="V196" s="24">
        <v>1</v>
      </c>
      <c r="W196" s="24">
        <v>1</v>
      </c>
      <c r="X196" s="25" t="s">
        <v>73</v>
      </c>
      <c r="Z196" s="28">
        <v>40093</v>
      </c>
      <c r="AA196" s="29">
        <v>40101</v>
      </c>
      <c r="AB196" s="29">
        <v>40290</v>
      </c>
      <c r="AC196" s="29">
        <v>40296</v>
      </c>
      <c r="AD196" s="29">
        <v>40444</v>
      </c>
      <c r="AE196" s="29">
        <v>40527</v>
      </c>
      <c r="AF196" s="29">
        <v>40716</v>
      </c>
      <c r="AG196" s="29">
        <v>40730</v>
      </c>
      <c r="AH196" s="33">
        <v>40919</v>
      </c>
      <c r="AJ196" s="27">
        <v>0</v>
      </c>
      <c r="AK196" s="32"/>
      <c r="AL196" s="32"/>
      <c r="AM196" s="25"/>
      <c r="AO196" s="27">
        <v>1</v>
      </c>
      <c r="AP196" s="32">
        <v>40485</v>
      </c>
      <c r="AQ196" s="32">
        <v>40527</v>
      </c>
      <c r="AR196" s="25">
        <f>+AQ196-AP196</f>
        <v>42</v>
      </c>
      <c r="AT196" s="27">
        <v>0</v>
      </c>
      <c r="AU196" s="32"/>
      <c r="AV196" s="32"/>
      <c r="AW196" s="25"/>
      <c r="AY196" s="27">
        <v>7584</v>
      </c>
      <c r="AZ196" s="25">
        <v>7584</v>
      </c>
      <c r="BB196" s="27">
        <f t="shared" si="40"/>
        <v>623</v>
      </c>
      <c r="BC196" s="24">
        <f t="shared" si="35"/>
        <v>189</v>
      </c>
      <c r="BD196" s="25">
        <f t="shared" si="41"/>
        <v>812</v>
      </c>
      <c r="BF196" s="27">
        <f t="shared" ref="BF196:BG245" si="43">+IF(AND($I196=1,$Q196=1),AA196-Z196,"")</f>
        <v>8</v>
      </c>
      <c r="BG196" s="24">
        <f t="shared" si="43"/>
        <v>189</v>
      </c>
      <c r="BH196" s="24">
        <f t="shared" si="33"/>
        <v>154</v>
      </c>
      <c r="BI196" s="24">
        <f t="shared" si="34"/>
        <v>83</v>
      </c>
      <c r="BJ196" s="24">
        <f t="shared" si="34"/>
        <v>189</v>
      </c>
      <c r="BK196" s="25">
        <f t="shared" si="42"/>
        <v>623</v>
      </c>
      <c r="BM196" s="27" t="str">
        <f t="shared" si="37"/>
        <v/>
      </c>
      <c r="BN196" s="24" t="str">
        <f t="shared" si="38"/>
        <v/>
      </c>
      <c r="BO196" s="24" t="str">
        <f t="shared" si="39"/>
        <v/>
      </c>
      <c r="BP196" s="25" t="str">
        <f t="shared" si="36"/>
        <v/>
      </c>
    </row>
    <row r="197" spans="1:68" x14ac:dyDescent="0.2">
      <c r="A197" s="23" t="s">
        <v>490</v>
      </c>
      <c r="B197" s="24" t="s">
        <v>491</v>
      </c>
      <c r="C197" s="24">
        <v>0</v>
      </c>
      <c r="D197" s="24">
        <v>0</v>
      </c>
      <c r="E197" s="24"/>
      <c r="F197" s="24">
        <v>1</v>
      </c>
      <c r="G197" s="24">
        <v>1</v>
      </c>
      <c r="H197" s="24">
        <v>1</v>
      </c>
      <c r="I197" s="24">
        <v>1</v>
      </c>
      <c r="J197" s="24">
        <v>11</v>
      </c>
      <c r="K197" s="24">
        <v>2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5">
        <v>1</v>
      </c>
      <c r="R197" s="26">
        <v>118</v>
      </c>
      <c r="S197" s="27" t="s">
        <v>66</v>
      </c>
      <c r="T197" s="24" t="s">
        <v>208</v>
      </c>
      <c r="U197" s="24" t="s">
        <v>128</v>
      </c>
      <c r="V197" s="24">
        <v>0</v>
      </c>
      <c r="W197" s="24">
        <v>1</v>
      </c>
      <c r="X197" s="25" t="s">
        <v>73</v>
      </c>
      <c r="Z197" s="28">
        <v>40113</v>
      </c>
      <c r="AA197" s="29">
        <v>40277</v>
      </c>
      <c r="AB197" s="29">
        <v>40380</v>
      </c>
      <c r="AC197" s="29">
        <v>40450</v>
      </c>
      <c r="AD197" s="29">
        <v>40709</v>
      </c>
      <c r="AE197" s="29">
        <v>40758</v>
      </c>
      <c r="AF197" s="29">
        <v>40917</v>
      </c>
      <c r="AG197" s="29">
        <v>40929</v>
      </c>
      <c r="AH197" s="33">
        <v>41250</v>
      </c>
      <c r="AJ197" s="27">
        <v>0</v>
      </c>
      <c r="AK197" s="32"/>
      <c r="AL197" s="32"/>
      <c r="AM197" s="25"/>
      <c r="AO197" s="27">
        <v>0</v>
      </c>
      <c r="AP197" s="32"/>
      <c r="AQ197" s="32"/>
      <c r="AR197" s="25"/>
      <c r="AT197" s="27">
        <v>0</v>
      </c>
      <c r="AU197" s="32"/>
      <c r="AV197" s="32"/>
      <c r="AW197" s="25"/>
      <c r="AY197" s="27">
        <v>0</v>
      </c>
      <c r="AZ197" s="25">
        <v>0</v>
      </c>
      <c r="BB197" s="27">
        <f t="shared" si="40"/>
        <v>804</v>
      </c>
      <c r="BC197" s="24">
        <f t="shared" si="35"/>
        <v>321</v>
      </c>
      <c r="BD197" s="25">
        <f t="shared" si="41"/>
        <v>1125</v>
      </c>
      <c r="BF197" s="27">
        <f t="shared" si="43"/>
        <v>164</v>
      </c>
      <c r="BG197" s="24">
        <f t="shared" si="43"/>
        <v>103</v>
      </c>
      <c r="BH197" s="24">
        <f t="shared" ref="BH197:BH245" si="44">+IF(AND($I197=1,$Q197=1),AD197-AB197,"")</f>
        <v>329</v>
      </c>
      <c r="BI197" s="24">
        <f t="shared" ref="BI197:BJ245" si="45">+IF(AND($I197=1,$Q197=1),AE197-AD197,"")</f>
        <v>49</v>
      </c>
      <c r="BJ197" s="24">
        <f t="shared" si="45"/>
        <v>159</v>
      </c>
      <c r="BK197" s="25">
        <f t="shared" si="42"/>
        <v>804</v>
      </c>
      <c r="BM197" s="27"/>
      <c r="BN197" s="24"/>
      <c r="BO197" s="24"/>
      <c r="BP197" s="25" t="str">
        <f t="shared" si="36"/>
        <v/>
      </c>
    </row>
    <row r="198" spans="1:68" x14ac:dyDescent="0.2">
      <c r="A198" s="23" t="s">
        <v>492</v>
      </c>
      <c r="B198" s="24" t="s">
        <v>493</v>
      </c>
      <c r="C198" s="24">
        <v>0</v>
      </c>
      <c r="D198" s="24">
        <v>0</v>
      </c>
      <c r="E198" s="24"/>
      <c r="F198" s="24">
        <v>1</v>
      </c>
      <c r="G198" s="24">
        <v>1</v>
      </c>
      <c r="H198" s="24">
        <v>1</v>
      </c>
      <c r="I198" s="24">
        <v>1</v>
      </c>
      <c r="J198" s="24">
        <v>24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5">
        <v>1</v>
      </c>
      <c r="R198" s="26">
        <v>115</v>
      </c>
      <c r="S198" s="27" t="s">
        <v>72</v>
      </c>
      <c r="T198" s="24" t="s">
        <v>62</v>
      </c>
      <c r="U198" s="24" t="s">
        <v>96</v>
      </c>
      <c r="V198" s="24">
        <v>0</v>
      </c>
      <c r="W198" s="24">
        <v>1</v>
      </c>
      <c r="X198" s="25" t="s">
        <v>73</v>
      </c>
      <c r="Z198" s="28">
        <v>40126</v>
      </c>
      <c r="AA198" s="29">
        <v>40312</v>
      </c>
      <c r="AB198" s="29">
        <v>40339</v>
      </c>
      <c r="AC198" s="29">
        <v>40340</v>
      </c>
      <c r="AD198" s="29">
        <v>40569</v>
      </c>
      <c r="AE198" s="29">
        <v>40639</v>
      </c>
      <c r="AF198" s="29">
        <v>40864</v>
      </c>
      <c r="AG198" s="29">
        <v>40877</v>
      </c>
      <c r="AH198" s="33">
        <v>41247</v>
      </c>
      <c r="AJ198" s="27">
        <v>0</v>
      </c>
      <c r="AK198" s="32"/>
      <c r="AL198" s="32"/>
      <c r="AM198" s="25"/>
      <c r="AO198" s="27">
        <v>0</v>
      </c>
      <c r="AP198" s="32"/>
      <c r="AQ198" s="32"/>
      <c r="AR198" s="25"/>
      <c r="AT198" s="27">
        <v>1</v>
      </c>
      <c r="AU198" s="32">
        <v>40639</v>
      </c>
      <c r="AV198" s="32">
        <v>40764</v>
      </c>
      <c r="AW198" s="25">
        <f>+AV198-AU198</f>
        <v>125</v>
      </c>
      <c r="AY198" s="27">
        <v>0</v>
      </c>
      <c r="AZ198" s="25">
        <v>20000</v>
      </c>
      <c r="BB198" s="27">
        <f t="shared" si="40"/>
        <v>738</v>
      </c>
      <c r="BC198" s="24">
        <f t="shared" ref="BC198:BC208" si="46">+IF(AG198="","",AH198-AG198)</f>
        <v>370</v>
      </c>
      <c r="BD198" s="25">
        <f t="shared" si="41"/>
        <v>1108</v>
      </c>
      <c r="BF198" s="27">
        <f t="shared" si="43"/>
        <v>186</v>
      </c>
      <c r="BG198" s="24">
        <f t="shared" si="43"/>
        <v>27</v>
      </c>
      <c r="BH198" s="24">
        <f t="shared" si="44"/>
        <v>230</v>
      </c>
      <c r="BI198" s="24">
        <f t="shared" si="45"/>
        <v>70</v>
      </c>
      <c r="BJ198" s="24">
        <f t="shared" si="45"/>
        <v>225</v>
      </c>
      <c r="BK198" s="25">
        <f t="shared" si="42"/>
        <v>738</v>
      </c>
      <c r="BM198" s="27" t="str">
        <f t="shared" ref="BM198:BM261" si="47">+IF(AND($I198=0,$Q198=1),AA198-Z198,"")</f>
        <v/>
      </c>
      <c r="BN198" s="24" t="str">
        <f>+IF(AND($I198=0,$Q198=1),AE198-AA198,"")</f>
        <v/>
      </c>
      <c r="BO198" s="24" t="str">
        <f>+IF(AND($I198=0,$Q198=1),AF198-AE198,"")</f>
        <v/>
      </c>
      <c r="BP198" s="25" t="str">
        <f t="shared" si="36"/>
        <v/>
      </c>
    </row>
    <row r="199" spans="1:68" x14ac:dyDescent="0.2">
      <c r="A199" s="23" t="s">
        <v>494</v>
      </c>
      <c r="B199" s="24" t="s">
        <v>495</v>
      </c>
      <c r="C199" s="24">
        <v>0</v>
      </c>
      <c r="D199" s="24">
        <v>0</v>
      </c>
      <c r="E199" s="24"/>
      <c r="F199" s="24">
        <v>1</v>
      </c>
      <c r="G199" s="24">
        <v>1</v>
      </c>
      <c r="H199" s="24">
        <v>1</v>
      </c>
      <c r="I199" s="24">
        <v>1</v>
      </c>
      <c r="J199" s="24">
        <v>23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5">
        <v>1</v>
      </c>
      <c r="R199" s="26">
        <v>113</v>
      </c>
      <c r="S199" s="27" t="s">
        <v>66</v>
      </c>
      <c r="T199" s="24" t="s">
        <v>67</v>
      </c>
      <c r="U199" s="24" t="s">
        <v>260</v>
      </c>
      <c r="V199" s="24">
        <v>0</v>
      </c>
      <c r="W199" s="24">
        <v>1</v>
      </c>
      <c r="X199" s="25" t="s">
        <v>100</v>
      </c>
      <c r="Z199" s="28">
        <v>40164</v>
      </c>
      <c r="AA199" s="29">
        <v>40185</v>
      </c>
      <c r="AB199" s="29">
        <v>40255</v>
      </c>
      <c r="AC199" s="29">
        <v>40288</v>
      </c>
      <c r="AD199" s="29">
        <v>40617</v>
      </c>
      <c r="AE199" s="29">
        <v>40696</v>
      </c>
      <c r="AF199" s="29">
        <v>40835</v>
      </c>
      <c r="AG199" s="29">
        <v>40850</v>
      </c>
      <c r="AH199" s="33">
        <v>41172</v>
      </c>
      <c r="AJ199" s="27">
        <v>0</v>
      </c>
      <c r="AK199" s="32"/>
      <c r="AL199" s="32"/>
      <c r="AM199" s="25"/>
      <c r="AO199" s="27">
        <v>0</v>
      </c>
      <c r="AP199" s="32"/>
      <c r="AQ199" s="32"/>
      <c r="AR199" s="25"/>
      <c r="AT199" s="27">
        <v>1</v>
      </c>
      <c r="AU199" s="32">
        <v>40696</v>
      </c>
      <c r="AV199" s="32">
        <v>40708</v>
      </c>
      <c r="AW199" s="25">
        <f>+AV199-AU199</f>
        <v>12</v>
      </c>
      <c r="AY199" s="27">
        <v>0</v>
      </c>
      <c r="AZ199" s="25">
        <f>50*5*12</f>
        <v>3000</v>
      </c>
      <c r="BB199" s="27">
        <f t="shared" si="40"/>
        <v>671</v>
      </c>
      <c r="BC199" s="24">
        <f t="shared" si="46"/>
        <v>322</v>
      </c>
      <c r="BD199" s="25">
        <f t="shared" si="41"/>
        <v>993</v>
      </c>
      <c r="BF199" s="27">
        <f t="shared" si="43"/>
        <v>21</v>
      </c>
      <c r="BG199" s="24">
        <f t="shared" si="43"/>
        <v>70</v>
      </c>
      <c r="BH199" s="24">
        <f t="shared" si="44"/>
        <v>362</v>
      </c>
      <c r="BI199" s="24">
        <f t="shared" si="45"/>
        <v>79</v>
      </c>
      <c r="BJ199" s="24">
        <f t="shared" si="45"/>
        <v>139</v>
      </c>
      <c r="BK199" s="25">
        <f t="shared" si="42"/>
        <v>671</v>
      </c>
      <c r="BM199" s="27" t="str">
        <f t="shared" si="47"/>
        <v/>
      </c>
      <c r="BN199" s="24"/>
      <c r="BO199" s="24"/>
      <c r="BP199" s="25" t="str">
        <f t="shared" si="36"/>
        <v/>
      </c>
    </row>
    <row r="200" spans="1:68" x14ac:dyDescent="0.2">
      <c r="A200" s="23" t="s">
        <v>496</v>
      </c>
      <c r="B200" s="24" t="s">
        <v>497</v>
      </c>
      <c r="C200" s="24">
        <v>0</v>
      </c>
      <c r="D200" s="24">
        <v>0</v>
      </c>
      <c r="E200" s="24"/>
      <c r="F200" s="24">
        <v>1</v>
      </c>
      <c r="G200" s="24">
        <v>1</v>
      </c>
      <c r="H200" s="24">
        <v>1</v>
      </c>
      <c r="I200" s="24">
        <v>1</v>
      </c>
      <c r="J200" s="24">
        <v>0</v>
      </c>
      <c r="K200" s="24">
        <v>1</v>
      </c>
      <c r="L200" s="24">
        <v>1</v>
      </c>
      <c r="M200" s="24">
        <v>0</v>
      </c>
      <c r="N200" s="24">
        <v>0</v>
      </c>
      <c r="O200" s="24">
        <v>0</v>
      </c>
      <c r="P200" s="24">
        <v>0</v>
      </c>
      <c r="Q200" s="25">
        <v>0</v>
      </c>
      <c r="R200" s="26"/>
      <c r="S200" s="27"/>
      <c r="T200" s="24" t="s">
        <v>67</v>
      </c>
      <c r="U200" s="24" t="s">
        <v>76</v>
      </c>
      <c r="V200" s="24"/>
      <c r="W200" s="24"/>
      <c r="X200" s="25"/>
      <c r="Z200" s="28">
        <v>40176</v>
      </c>
      <c r="AA200" s="29">
        <v>40191</v>
      </c>
      <c r="AB200" s="29">
        <v>40268</v>
      </c>
      <c r="AC200" s="29">
        <v>40294</v>
      </c>
      <c r="AD200" s="29" t="s">
        <v>69</v>
      </c>
      <c r="AE200" s="29" t="s">
        <v>69</v>
      </c>
      <c r="AF200" s="29">
        <v>40372</v>
      </c>
      <c r="AG200" s="29"/>
      <c r="AH200" s="33"/>
      <c r="AJ200" s="27">
        <v>1</v>
      </c>
      <c r="AK200" s="32">
        <v>40296</v>
      </c>
      <c r="AL200" s="32">
        <v>40343</v>
      </c>
      <c r="AM200" s="25">
        <f>+AL200-AK200</f>
        <v>47</v>
      </c>
      <c r="AO200" s="27">
        <v>0</v>
      </c>
      <c r="AP200" s="32"/>
      <c r="AQ200" s="32"/>
      <c r="AR200" s="25"/>
      <c r="AT200" s="27">
        <v>0</v>
      </c>
      <c r="AU200" s="32"/>
      <c r="AV200" s="32"/>
      <c r="AW200" s="25"/>
      <c r="AY200" s="27"/>
      <c r="AZ200" s="25"/>
      <c r="BB200" s="27">
        <f t="shared" si="40"/>
        <v>196</v>
      </c>
      <c r="BC200" s="24" t="str">
        <f t="shared" si="46"/>
        <v/>
      </c>
      <c r="BD200" s="25">
        <f t="shared" si="41"/>
        <v>196</v>
      </c>
      <c r="BF200" s="27" t="str">
        <f t="shared" si="43"/>
        <v/>
      </c>
      <c r="BG200" s="24" t="str">
        <f t="shared" si="43"/>
        <v/>
      </c>
      <c r="BH200" s="24" t="str">
        <f t="shared" si="44"/>
        <v/>
      </c>
      <c r="BI200" s="24" t="str">
        <f t="shared" si="45"/>
        <v/>
      </c>
      <c r="BJ200" s="24" t="str">
        <f t="shared" si="45"/>
        <v/>
      </c>
      <c r="BK200" s="25" t="str">
        <f t="shared" si="42"/>
        <v/>
      </c>
      <c r="BM200" s="27" t="str">
        <f t="shared" si="47"/>
        <v/>
      </c>
      <c r="BN200" s="24" t="str">
        <f t="shared" ref="BN200:BN263" si="48">+IF(AND($I200=0,$Q200=1),AE200-AA200,"")</f>
        <v/>
      </c>
      <c r="BO200" s="24" t="str">
        <f t="shared" ref="BO200:BO230" si="49">+IF(AND($I200=0,$Q200=1),AF200-AE200,"")</f>
        <v/>
      </c>
      <c r="BP200" s="25" t="str">
        <f t="shared" si="36"/>
        <v/>
      </c>
    </row>
    <row r="201" spans="1:68" x14ac:dyDescent="0.2">
      <c r="A201" s="23" t="s">
        <v>498</v>
      </c>
      <c r="B201" s="24" t="s">
        <v>499</v>
      </c>
      <c r="C201" s="24">
        <v>0</v>
      </c>
      <c r="D201" s="24">
        <v>0</v>
      </c>
      <c r="E201" s="24"/>
      <c r="F201" s="24">
        <v>0</v>
      </c>
      <c r="G201" s="24">
        <v>0</v>
      </c>
      <c r="H201" s="24">
        <v>1</v>
      </c>
      <c r="I201" s="24">
        <v>1</v>
      </c>
      <c r="J201" s="24">
        <v>7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5">
        <v>1</v>
      </c>
      <c r="R201" s="26">
        <v>110</v>
      </c>
      <c r="S201" s="27" t="s">
        <v>66</v>
      </c>
      <c r="T201" s="24" t="s">
        <v>134</v>
      </c>
      <c r="U201" s="24" t="s">
        <v>79</v>
      </c>
      <c r="V201" s="24">
        <v>0</v>
      </c>
      <c r="W201" s="24">
        <v>0</v>
      </c>
      <c r="X201" s="25">
        <v>0</v>
      </c>
      <c r="Z201" s="28">
        <v>40186</v>
      </c>
      <c r="AA201" s="29">
        <v>40206</v>
      </c>
      <c r="AB201" s="29">
        <v>40323</v>
      </c>
      <c r="AC201" s="29">
        <v>40339</v>
      </c>
      <c r="AD201" s="29">
        <v>40492</v>
      </c>
      <c r="AE201" s="29">
        <v>40534</v>
      </c>
      <c r="AF201" s="29">
        <v>40571</v>
      </c>
      <c r="AG201" s="29"/>
      <c r="AH201" s="33"/>
      <c r="AJ201" s="27">
        <v>0</v>
      </c>
      <c r="AK201" s="32"/>
      <c r="AL201" s="32"/>
      <c r="AM201" s="25"/>
      <c r="AO201" s="27">
        <v>0</v>
      </c>
      <c r="AP201" s="32"/>
      <c r="AQ201" s="32"/>
      <c r="AR201" s="25"/>
      <c r="AT201" s="27">
        <v>0</v>
      </c>
      <c r="AU201" s="32"/>
      <c r="AV201" s="32"/>
      <c r="AW201" s="25"/>
      <c r="AY201" s="27">
        <v>0</v>
      </c>
      <c r="AZ201" s="25">
        <v>0</v>
      </c>
      <c r="BB201" s="27">
        <f t="shared" si="40"/>
        <v>385</v>
      </c>
      <c r="BC201" s="24" t="str">
        <f t="shared" si="46"/>
        <v/>
      </c>
      <c r="BD201" s="25">
        <f t="shared" si="41"/>
        <v>385</v>
      </c>
      <c r="BF201" s="27">
        <f t="shared" si="43"/>
        <v>20</v>
      </c>
      <c r="BG201" s="24">
        <f t="shared" si="43"/>
        <v>117</v>
      </c>
      <c r="BH201" s="24">
        <f t="shared" si="44"/>
        <v>169</v>
      </c>
      <c r="BI201" s="24">
        <f t="shared" si="45"/>
        <v>42</v>
      </c>
      <c r="BJ201" s="24">
        <f t="shared" si="45"/>
        <v>37</v>
      </c>
      <c r="BK201" s="25">
        <f t="shared" si="42"/>
        <v>385</v>
      </c>
      <c r="BM201" s="27" t="str">
        <f t="shared" si="47"/>
        <v/>
      </c>
      <c r="BN201" s="24" t="str">
        <f t="shared" si="48"/>
        <v/>
      </c>
      <c r="BO201" s="24" t="str">
        <f t="shared" si="49"/>
        <v/>
      </c>
      <c r="BP201" s="25" t="str">
        <f t="shared" si="36"/>
        <v/>
      </c>
    </row>
    <row r="202" spans="1:68" x14ac:dyDescent="0.2">
      <c r="A202" s="23" t="s">
        <v>500</v>
      </c>
      <c r="B202" s="24" t="s">
        <v>501</v>
      </c>
      <c r="C202" s="24">
        <v>0</v>
      </c>
      <c r="D202" s="24">
        <v>0</v>
      </c>
      <c r="E202" s="24"/>
      <c r="F202" s="24">
        <v>0</v>
      </c>
      <c r="G202" s="24">
        <v>0</v>
      </c>
      <c r="H202" s="24">
        <v>0</v>
      </c>
      <c r="I202" s="24">
        <v>1</v>
      </c>
      <c r="J202" s="24">
        <v>5</v>
      </c>
      <c r="K202" s="24">
        <v>6</v>
      </c>
      <c r="L202" s="24">
        <v>1</v>
      </c>
      <c r="M202" s="24">
        <v>0</v>
      </c>
      <c r="N202" s="24">
        <v>0</v>
      </c>
      <c r="O202" s="24">
        <v>0</v>
      </c>
      <c r="P202" s="24">
        <v>0</v>
      </c>
      <c r="Q202" s="25">
        <v>0</v>
      </c>
      <c r="R202" s="26"/>
      <c r="S202" s="27"/>
      <c r="T202" s="24" t="s">
        <v>124</v>
      </c>
      <c r="U202" s="24" t="s">
        <v>76</v>
      </c>
      <c r="V202" s="24"/>
      <c r="W202" s="24"/>
      <c r="X202" s="25"/>
      <c r="Z202" s="28">
        <v>40197</v>
      </c>
      <c r="AA202" s="29">
        <v>40198</v>
      </c>
      <c r="AB202" s="29">
        <v>40289</v>
      </c>
      <c r="AC202" s="29">
        <v>40337</v>
      </c>
      <c r="AD202" s="29" t="s">
        <v>69</v>
      </c>
      <c r="AE202" s="29" t="s">
        <v>69</v>
      </c>
      <c r="AF202" s="29">
        <v>40568</v>
      </c>
      <c r="AG202" s="29"/>
      <c r="AH202" s="33"/>
      <c r="AJ202" s="27">
        <v>1</v>
      </c>
      <c r="AK202" s="32">
        <v>40400</v>
      </c>
      <c r="AL202" s="32">
        <v>40568</v>
      </c>
      <c r="AM202" s="25">
        <f>+AL202-AK202</f>
        <v>168</v>
      </c>
      <c r="AO202" s="27">
        <v>0</v>
      </c>
      <c r="AP202" s="32"/>
      <c r="AQ202" s="32"/>
      <c r="AR202" s="25"/>
      <c r="AT202" s="27">
        <v>0</v>
      </c>
      <c r="AU202" s="32"/>
      <c r="AV202" s="32"/>
      <c r="AW202" s="25"/>
      <c r="AY202" s="27">
        <v>0</v>
      </c>
      <c r="AZ202" s="25">
        <v>0</v>
      </c>
      <c r="BB202" s="27">
        <f t="shared" si="40"/>
        <v>371</v>
      </c>
      <c r="BC202" s="24" t="str">
        <f t="shared" si="46"/>
        <v/>
      </c>
      <c r="BD202" s="25">
        <f t="shared" si="41"/>
        <v>371</v>
      </c>
      <c r="BF202" s="27" t="str">
        <f t="shared" si="43"/>
        <v/>
      </c>
      <c r="BG202" s="24" t="str">
        <f t="shared" si="43"/>
        <v/>
      </c>
      <c r="BH202" s="24" t="str">
        <f t="shared" si="44"/>
        <v/>
      </c>
      <c r="BI202" s="24" t="str">
        <f t="shared" si="45"/>
        <v/>
      </c>
      <c r="BJ202" s="24" t="str">
        <f t="shared" si="45"/>
        <v/>
      </c>
      <c r="BK202" s="25" t="str">
        <f t="shared" si="42"/>
        <v/>
      </c>
      <c r="BM202" s="27" t="str">
        <f t="shared" si="47"/>
        <v/>
      </c>
      <c r="BN202" s="24" t="str">
        <f t="shared" si="48"/>
        <v/>
      </c>
      <c r="BO202" s="24" t="str">
        <f t="shared" si="49"/>
        <v/>
      </c>
      <c r="BP202" s="25" t="str">
        <f t="shared" si="36"/>
        <v/>
      </c>
    </row>
    <row r="203" spans="1:68" x14ac:dyDescent="0.2">
      <c r="A203" s="23" t="s">
        <v>502</v>
      </c>
      <c r="B203" s="24" t="s">
        <v>503</v>
      </c>
      <c r="C203" s="24">
        <v>0</v>
      </c>
      <c r="D203" s="24">
        <v>0</v>
      </c>
      <c r="E203" s="24"/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1</v>
      </c>
      <c r="P203" s="24">
        <v>0</v>
      </c>
      <c r="Q203" s="25">
        <v>0</v>
      </c>
      <c r="R203" s="26"/>
      <c r="S203" s="27"/>
      <c r="T203" s="24" t="s">
        <v>208</v>
      </c>
      <c r="U203" s="24" t="s">
        <v>93</v>
      </c>
      <c r="V203" s="24"/>
      <c r="W203" s="24"/>
      <c r="X203" s="25"/>
      <c r="Z203" s="28">
        <v>40241</v>
      </c>
      <c r="AA203" s="29">
        <v>40252</v>
      </c>
      <c r="AB203" s="29" t="s">
        <v>69</v>
      </c>
      <c r="AC203" s="29" t="s">
        <v>69</v>
      </c>
      <c r="AD203" s="29" t="s">
        <v>69</v>
      </c>
      <c r="AE203" s="29" t="s">
        <v>69</v>
      </c>
      <c r="AF203" s="29">
        <v>40260</v>
      </c>
      <c r="AG203" s="29"/>
      <c r="AH203" s="33"/>
      <c r="AJ203" s="27">
        <v>0</v>
      </c>
      <c r="AK203" s="32"/>
      <c r="AL203" s="32"/>
      <c r="AM203" s="25"/>
      <c r="AO203" s="27">
        <v>0</v>
      </c>
      <c r="AP203" s="32"/>
      <c r="AQ203" s="32"/>
      <c r="AR203" s="25"/>
      <c r="AT203" s="27">
        <v>0</v>
      </c>
      <c r="AU203" s="32"/>
      <c r="AV203" s="32"/>
      <c r="AW203" s="25"/>
      <c r="AY203" s="27"/>
      <c r="AZ203" s="25"/>
      <c r="BB203" s="27">
        <f t="shared" si="40"/>
        <v>19</v>
      </c>
      <c r="BC203" s="24" t="str">
        <f t="shared" si="46"/>
        <v/>
      </c>
      <c r="BD203" s="25">
        <f t="shared" si="41"/>
        <v>19</v>
      </c>
      <c r="BF203" s="27" t="str">
        <f t="shared" si="43"/>
        <v/>
      </c>
      <c r="BG203" s="24" t="str">
        <f t="shared" si="43"/>
        <v/>
      </c>
      <c r="BH203" s="24" t="str">
        <f t="shared" si="44"/>
        <v/>
      </c>
      <c r="BI203" s="24" t="str">
        <f t="shared" si="45"/>
        <v/>
      </c>
      <c r="BJ203" s="24" t="str">
        <f t="shared" si="45"/>
        <v/>
      </c>
      <c r="BK203" s="25" t="str">
        <f t="shared" si="42"/>
        <v/>
      </c>
      <c r="BM203" s="27" t="str">
        <f t="shared" si="47"/>
        <v/>
      </c>
      <c r="BN203" s="24" t="str">
        <f t="shared" si="48"/>
        <v/>
      </c>
      <c r="BO203" s="24" t="str">
        <f t="shared" si="49"/>
        <v/>
      </c>
      <c r="BP203" s="25" t="str">
        <f t="shared" si="36"/>
        <v/>
      </c>
    </row>
    <row r="204" spans="1:68" x14ac:dyDescent="0.2">
      <c r="A204" s="35" t="s">
        <v>504</v>
      </c>
      <c r="B204" s="36" t="s">
        <v>505</v>
      </c>
      <c r="C204" s="36">
        <v>0</v>
      </c>
      <c r="D204" s="36">
        <v>1</v>
      </c>
      <c r="E204" s="36" t="s">
        <v>506</v>
      </c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7"/>
      <c r="R204" s="38"/>
      <c r="S204" s="39"/>
      <c r="T204" s="36"/>
      <c r="U204" s="36"/>
      <c r="V204" s="36"/>
      <c r="W204" s="36"/>
      <c r="X204" s="37"/>
      <c r="Z204" s="40">
        <v>40304</v>
      </c>
      <c r="AA204" s="41"/>
      <c r="AB204" s="41"/>
      <c r="AC204" s="41"/>
      <c r="AD204" s="41"/>
      <c r="AE204" s="41"/>
      <c r="AF204" s="41"/>
      <c r="AG204" s="41"/>
      <c r="AH204" s="42"/>
      <c r="AJ204" s="39"/>
      <c r="AK204" s="43"/>
      <c r="AL204" s="43"/>
      <c r="AM204" s="37"/>
      <c r="AO204" s="39"/>
      <c r="AP204" s="43"/>
      <c r="AQ204" s="43"/>
      <c r="AR204" s="37"/>
      <c r="AT204" s="39"/>
      <c r="AU204" s="43"/>
      <c r="AV204" s="43"/>
      <c r="AW204" s="37"/>
      <c r="AY204" s="39"/>
      <c r="AZ204" s="37"/>
      <c r="BB204" s="39" t="str">
        <f t="shared" si="40"/>
        <v/>
      </c>
      <c r="BC204" s="36" t="str">
        <f t="shared" si="46"/>
        <v/>
      </c>
      <c r="BD204" s="37" t="str">
        <f t="shared" si="41"/>
        <v/>
      </c>
      <c r="BF204" s="39" t="str">
        <f t="shared" si="43"/>
        <v/>
      </c>
      <c r="BG204" s="36" t="str">
        <f t="shared" si="43"/>
        <v/>
      </c>
      <c r="BH204" s="36" t="str">
        <f t="shared" si="44"/>
        <v/>
      </c>
      <c r="BI204" s="36" t="str">
        <f t="shared" si="45"/>
        <v/>
      </c>
      <c r="BJ204" s="36" t="str">
        <f t="shared" si="45"/>
        <v/>
      </c>
      <c r="BK204" s="37" t="str">
        <f t="shared" si="42"/>
        <v/>
      </c>
      <c r="BM204" s="39" t="str">
        <f t="shared" si="47"/>
        <v/>
      </c>
      <c r="BN204" s="36" t="str">
        <f t="shared" si="48"/>
        <v/>
      </c>
      <c r="BO204" s="36" t="str">
        <f t="shared" si="49"/>
        <v/>
      </c>
      <c r="BP204" s="37" t="str">
        <f t="shared" si="36"/>
        <v/>
      </c>
    </row>
    <row r="205" spans="1:68" x14ac:dyDescent="0.2">
      <c r="A205" s="23" t="s">
        <v>507</v>
      </c>
      <c r="B205" s="24" t="s">
        <v>508</v>
      </c>
      <c r="C205" s="24">
        <v>0</v>
      </c>
      <c r="D205" s="24">
        <v>0</v>
      </c>
      <c r="E205" s="24"/>
      <c r="F205" s="24">
        <v>1</v>
      </c>
      <c r="G205" s="24">
        <v>1</v>
      </c>
      <c r="H205" s="24">
        <v>1</v>
      </c>
      <c r="I205" s="24">
        <v>1</v>
      </c>
      <c r="J205" s="24">
        <v>14</v>
      </c>
      <c r="K205" s="24">
        <v>2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5">
        <v>1</v>
      </c>
      <c r="R205" s="26">
        <v>124</v>
      </c>
      <c r="S205" s="27" t="s">
        <v>66</v>
      </c>
      <c r="T205" s="24" t="s">
        <v>62</v>
      </c>
      <c r="U205" s="24" t="s">
        <v>90</v>
      </c>
      <c r="V205" s="24">
        <v>0</v>
      </c>
      <c r="W205" s="24">
        <v>1</v>
      </c>
      <c r="X205" s="25" t="s">
        <v>73</v>
      </c>
      <c r="Z205" s="28">
        <v>40343</v>
      </c>
      <c r="AA205" s="29">
        <v>40345</v>
      </c>
      <c r="AB205" s="29">
        <v>40434</v>
      </c>
      <c r="AC205" s="29">
        <v>40457</v>
      </c>
      <c r="AD205" s="29">
        <v>40800</v>
      </c>
      <c r="AE205" s="29">
        <v>40919</v>
      </c>
      <c r="AF205" s="29">
        <v>41130</v>
      </c>
      <c r="AG205" s="29">
        <v>41144</v>
      </c>
      <c r="AH205" s="33">
        <v>41248</v>
      </c>
      <c r="AJ205" s="27">
        <v>0</v>
      </c>
      <c r="AK205" s="32"/>
      <c r="AL205" s="32"/>
      <c r="AM205" s="25"/>
      <c r="AO205" s="27">
        <v>0</v>
      </c>
      <c r="AP205" s="32"/>
      <c r="AQ205" s="32"/>
      <c r="AR205" s="25"/>
      <c r="AT205" s="27">
        <v>0</v>
      </c>
      <c r="AU205" s="32"/>
      <c r="AV205" s="32"/>
      <c r="AW205" s="25"/>
      <c r="AY205" s="27">
        <v>0</v>
      </c>
      <c r="AZ205" s="25">
        <v>0</v>
      </c>
      <c r="BB205" s="27">
        <f t="shared" si="40"/>
        <v>787</v>
      </c>
      <c r="BC205" s="24">
        <f t="shared" si="46"/>
        <v>104</v>
      </c>
      <c r="BD205" s="25">
        <f t="shared" si="41"/>
        <v>891</v>
      </c>
      <c r="BF205" s="27">
        <f t="shared" si="43"/>
        <v>2</v>
      </c>
      <c r="BG205" s="24">
        <f t="shared" si="43"/>
        <v>89</v>
      </c>
      <c r="BH205" s="24">
        <f t="shared" si="44"/>
        <v>366</v>
      </c>
      <c r="BI205" s="24">
        <f t="shared" si="45"/>
        <v>119</v>
      </c>
      <c r="BJ205" s="24">
        <f t="shared" si="45"/>
        <v>211</v>
      </c>
      <c r="BK205" s="25">
        <f t="shared" si="42"/>
        <v>787</v>
      </c>
      <c r="BM205" s="27" t="str">
        <f t="shared" si="47"/>
        <v/>
      </c>
      <c r="BN205" s="24" t="str">
        <f t="shared" si="48"/>
        <v/>
      </c>
      <c r="BO205" s="24" t="str">
        <f t="shared" si="49"/>
        <v/>
      </c>
      <c r="BP205" s="25" t="str">
        <f t="shared" si="36"/>
        <v/>
      </c>
    </row>
    <row r="206" spans="1:68" x14ac:dyDescent="0.2">
      <c r="A206" s="23" t="s">
        <v>509</v>
      </c>
      <c r="B206" s="24" t="s">
        <v>510</v>
      </c>
      <c r="C206" s="24">
        <v>0</v>
      </c>
      <c r="D206" s="24">
        <v>0</v>
      </c>
      <c r="E206" s="24"/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1</v>
      </c>
      <c r="P206" s="24">
        <v>0</v>
      </c>
      <c r="Q206" s="25">
        <v>0</v>
      </c>
      <c r="R206" s="26"/>
      <c r="S206" s="27"/>
      <c r="T206" s="24" t="s">
        <v>62</v>
      </c>
      <c r="U206" s="24" t="s">
        <v>175</v>
      </c>
      <c r="V206" s="24"/>
      <c r="W206" s="24"/>
      <c r="X206" s="25"/>
      <c r="Z206" s="28">
        <v>40344</v>
      </c>
      <c r="AA206" s="29" t="s">
        <v>69</v>
      </c>
      <c r="AB206" s="29" t="s">
        <v>69</v>
      </c>
      <c r="AC206" s="29" t="s">
        <v>69</v>
      </c>
      <c r="AD206" s="29" t="s">
        <v>69</v>
      </c>
      <c r="AE206" s="29" t="s">
        <v>69</v>
      </c>
      <c r="AF206" s="29">
        <v>40416</v>
      </c>
      <c r="AG206" s="29"/>
      <c r="AH206" s="33"/>
      <c r="AJ206" s="27">
        <v>0</v>
      </c>
      <c r="AK206" s="32"/>
      <c r="AL206" s="32"/>
      <c r="AM206" s="25"/>
      <c r="AO206" s="27">
        <v>0</v>
      </c>
      <c r="AP206" s="32"/>
      <c r="AQ206" s="32"/>
      <c r="AR206" s="25"/>
      <c r="AT206" s="27"/>
      <c r="AU206" s="32"/>
      <c r="AV206" s="32"/>
      <c r="AW206" s="25"/>
      <c r="AY206" s="27"/>
      <c r="AZ206" s="25"/>
      <c r="BB206" s="27">
        <f t="shared" si="40"/>
        <v>72</v>
      </c>
      <c r="BC206" s="24" t="str">
        <f t="shared" si="46"/>
        <v/>
      </c>
      <c r="BD206" s="25">
        <f t="shared" si="41"/>
        <v>72</v>
      </c>
      <c r="BF206" s="27" t="str">
        <f t="shared" si="43"/>
        <v/>
      </c>
      <c r="BG206" s="24" t="str">
        <f t="shared" si="43"/>
        <v/>
      </c>
      <c r="BH206" s="24" t="str">
        <f t="shared" si="44"/>
        <v/>
      </c>
      <c r="BI206" s="24" t="str">
        <f t="shared" si="45"/>
        <v/>
      </c>
      <c r="BJ206" s="24" t="str">
        <f t="shared" si="45"/>
        <v/>
      </c>
      <c r="BK206" s="25" t="str">
        <f t="shared" si="42"/>
        <v/>
      </c>
      <c r="BM206" s="27" t="str">
        <f t="shared" si="47"/>
        <v/>
      </c>
      <c r="BN206" s="24" t="str">
        <f t="shared" si="48"/>
        <v/>
      </c>
      <c r="BO206" s="24" t="str">
        <f t="shared" si="49"/>
        <v/>
      </c>
      <c r="BP206" s="25" t="str">
        <f t="shared" si="36"/>
        <v/>
      </c>
    </row>
    <row r="207" spans="1:68" x14ac:dyDescent="0.2">
      <c r="A207" s="23" t="s">
        <v>511</v>
      </c>
      <c r="B207" s="24" t="s">
        <v>512</v>
      </c>
      <c r="C207" s="24">
        <v>0</v>
      </c>
      <c r="D207" s="24">
        <v>0</v>
      </c>
      <c r="E207" s="24"/>
      <c r="F207" s="24">
        <v>0</v>
      </c>
      <c r="G207" s="24">
        <v>0</v>
      </c>
      <c r="H207" s="24">
        <v>0</v>
      </c>
      <c r="I207" s="24">
        <v>1</v>
      </c>
      <c r="J207" s="24">
        <v>0</v>
      </c>
      <c r="K207" s="24">
        <v>3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5">
        <v>1</v>
      </c>
      <c r="R207" s="26">
        <v>111</v>
      </c>
      <c r="S207" s="27" t="s">
        <v>66</v>
      </c>
      <c r="T207" s="24" t="s">
        <v>208</v>
      </c>
      <c r="U207" s="24" t="s">
        <v>219</v>
      </c>
      <c r="V207" s="24">
        <v>1</v>
      </c>
      <c r="W207" s="24">
        <v>0</v>
      </c>
      <c r="X207" s="25"/>
      <c r="Z207" s="28">
        <v>40374</v>
      </c>
      <c r="AA207" s="29">
        <v>40410</v>
      </c>
      <c r="AB207" s="29">
        <v>40492</v>
      </c>
      <c r="AC207" s="29">
        <v>40542</v>
      </c>
      <c r="AD207" s="29">
        <v>40562</v>
      </c>
      <c r="AE207" s="29">
        <v>40617</v>
      </c>
      <c r="AF207" s="29">
        <v>40646</v>
      </c>
      <c r="AG207" s="29"/>
      <c r="AH207" s="33"/>
      <c r="AJ207" s="27">
        <v>0</v>
      </c>
      <c r="AK207" s="32"/>
      <c r="AL207" s="32"/>
      <c r="AM207" s="25"/>
      <c r="AO207" s="27">
        <v>0</v>
      </c>
      <c r="AP207" s="32"/>
      <c r="AQ207" s="32"/>
      <c r="AR207" s="25"/>
      <c r="AT207" s="27">
        <v>0</v>
      </c>
      <c r="AU207" s="32"/>
      <c r="AV207" s="32"/>
      <c r="AW207" s="25"/>
      <c r="AY207" s="27">
        <v>0</v>
      </c>
      <c r="AZ207" s="25">
        <v>0</v>
      </c>
      <c r="BB207" s="27">
        <f t="shared" si="40"/>
        <v>272</v>
      </c>
      <c r="BC207" s="24" t="str">
        <f t="shared" si="46"/>
        <v/>
      </c>
      <c r="BD207" s="25">
        <f t="shared" si="41"/>
        <v>272</v>
      </c>
      <c r="BF207" s="27">
        <f t="shared" si="43"/>
        <v>36</v>
      </c>
      <c r="BG207" s="24">
        <f t="shared" si="43"/>
        <v>82</v>
      </c>
      <c r="BH207" s="24">
        <f t="shared" si="44"/>
        <v>70</v>
      </c>
      <c r="BI207" s="24">
        <f t="shared" si="45"/>
        <v>55</v>
      </c>
      <c r="BJ207" s="24">
        <f t="shared" si="45"/>
        <v>29</v>
      </c>
      <c r="BK207" s="25">
        <f t="shared" si="42"/>
        <v>272</v>
      </c>
      <c r="BM207" s="27" t="str">
        <f t="shared" si="47"/>
        <v/>
      </c>
      <c r="BN207" s="24" t="str">
        <f t="shared" si="48"/>
        <v/>
      </c>
      <c r="BO207" s="24" t="str">
        <f t="shared" si="49"/>
        <v/>
      </c>
      <c r="BP207" s="25" t="str">
        <f t="shared" si="36"/>
        <v/>
      </c>
    </row>
    <row r="208" spans="1:68" x14ac:dyDescent="0.2">
      <c r="A208" s="23" t="s">
        <v>513</v>
      </c>
      <c r="B208" s="24" t="s">
        <v>514</v>
      </c>
      <c r="C208" s="24">
        <v>0</v>
      </c>
      <c r="D208" s="24">
        <v>0</v>
      </c>
      <c r="E208" s="24"/>
      <c r="F208" s="24">
        <v>0</v>
      </c>
      <c r="G208" s="24">
        <v>0</v>
      </c>
      <c r="H208" s="24">
        <v>0</v>
      </c>
      <c r="I208" s="24">
        <v>1</v>
      </c>
      <c r="J208" s="24">
        <v>5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5">
        <v>1</v>
      </c>
      <c r="R208" s="26">
        <v>114</v>
      </c>
      <c r="S208" s="27" t="s">
        <v>66</v>
      </c>
      <c r="T208" s="24" t="s">
        <v>124</v>
      </c>
      <c r="U208" s="24" t="s">
        <v>260</v>
      </c>
      <c r="V208" s="24">
        <v>0</v>
      </c>
      <c r="W208" s="24">
        <v>0</v>
      </c>
      <c r="X208" s="25"/>
      <c r="Z208" s="28">
        <v>40387</v>
      </c>
      <c r="AA208" s="29">
        <v>40480</v>
      </c>
      <c r="AB208" s="29">
        <v>40505</v>
      </c>
      <c r="AC208" s="29">
        <v>40555</v>
      </c>
      <c r="AD208" s="29">
        <v>40673</v>
      </c>
      <c r="AE208" s="29">
        <v>40786</v>
      </c>
      <c r="AF208" s="29">
        <v>40864</v>
      </c>
      <c r="AG208" s="29"/>
      <c r="AH208" s="33"/>
      <c r="AJ208" s="27">
        <v>0</v>
      </c>
      <c r="AK208" s="32"/>
      <c r="AL208" s="32"/>
      <c r="AM208" s="25"/>
      <c r="AO208" s="27">
        <v>1</v>
      </c>
      <c r="AP208" s="32">
        <v>40710</v>
      </c>
      <c r="AQ208" s="32">
        <v>40786</v>
      </c>
      <c r="AR208" s="25">
        <f>+AQ208-AP208</f>
        <v>76</v>
      </c>
      <c r="AT208" s="27">
        <v>0</v>
      </c>
      <c r="AU208" s="32"/>
      <c r="AV208" s="32"/>
      <c r="AW208" s="25"/>
      <c r="AY208" s="27">
        <v>0</v>
      </c>
      <c r="AZ208" s="25">
        <v>0</v>
      </c>
      <c r="BB208" s="27">
        <f t="shared" si="40"/>
        <v>477</v>
      </c>
      <c r="BC208" s="24" t="str">
        <f t="shared" si="46"/>
        <v/>
      </c>
      <c r="BD208" s="25">
        <f t="shared" si="41"/>
        <v>477</v>
      </c>
      <c r="BF208" s="27">
        <f t="shared" si="43"/>
        <v>93</v>
      </c>
      <c r="BG208" s="24">
        <f t="shared" si="43"/>
        <v>25</v>
      </c>
      <c r="BH208" s="24">
        <f t="shared" si="44"/>
        <v>168</v>
      </c>
      <c r="BI208" s="24">
        <f t="shared" si="45"/>
        <v>113</v>
      </c>
      <c r="BJ208" s="24">
        <f t="shared" si="45"/>
        <v>78</v>
      </c>
      <c r="BK208" s="25">
        <f t="shared" si="42"/>
        <v>477</v>
      </c>
      <c r="BM208" s="27" t="str">
        <f t="shared" si="47"/>
        <v/>
      </c>
      <c r="BN208" s="24" t="str">
        <f t="shared" si="48"/>
        <v/>
      </c>
      <c r="BO208" s="24" t="str">
        <f t="shared" si="49"/>
        <v/>
      </c>
      <c r="BP208" s="25" t="str">
        <f t="shared" si="36"/>
        <v/>
      </c>
    </row>
    <row r="209" spans="1:68" x14ac:dyDescent="0.2">
      <c r="A209" s="23" t="s">
        <v>515</v>
      </c>
      <c r="B209" s="24" t="s">
        <v>516</v>
      </c>
      <c r="C209" s="24">
        <v>0</v>
      </c>
      <c r="D209" s="24">
        <v>0</v>
      </c>
      <c r="E209" s="24"/>
      <c r="F209" s="24">
        <v>1</v>
      </c>
      <c r="G209" s="24">
        <v>1</v>
      </c>
      <c r="H209" s="24">
        <v>1</v>
      </c>
      <c r="I209" s="24">
        <v>1</v>
      </c>
      <c r="J209" s="24">
        <v>14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5">
        <v>1</v>
      </c>
      <c r="R209" s="26">
        <v>122</v>
      </c>
      <c r="S209" s="27" t="s">
        <v>72</v>
      </c>
      <c r="T209" s="24" t="s">
        <v>67</v>
      </c>
      <c r="U209" s="24" t="s">
        <v>260</v>
      </c>
      <c r="V209" s="24">
        <v>1</v>
      </c>
      <c r="W209" s="24">
        <v>1</v>
      </c>
      <c r="X209" s="25" t="s">
        <v>73</v>
      </c>
      <c r="Z209" s="28">
        <v>40388</v>
      </c>
      <c r="AA209" s="29">
        <v>40393</v>
      </c>
      <c r="AB209" s="29">
        <v>40611</v>
      </c>
      <c r="AC209" s="29">
        <v>40611</v>
      </c>
      <c r="AD209" s="29">
        <v>40829</v>
      </c>
      <c r="AE209" s="29">
        <v>40892</v>
      </c>
      <c r="AF209" s="29">
        <v>41074</v>
      </c>
      <c r="AG209" s="29">
        <v>41089</v>
      </c>
      <c r="AH209" s="33">
        <v>41541</v>
      </c>
      <c r="AJ209" s="27">
        <v>0</v>
      </c>
      <c r="AK209" s="32"/>
      <c r="AL209" s="32"/>
      <c r="AM209" s="25"/>
      <c r="AO209" s="27">
        <v>1</v>
      </c>
      <c r="AP209" s="32">
        <v>40878</v>
      </c>
      <c r="AQ209" s="32">
        <v>40892</v>
      </c>
      <c r="AR209" s="25">
        <f>+AQ209-AP209</f>
        <v>14</v>
      </c>
      <c r="AT209" s="27">
        <v>1</v>
      </c>
      <c r="AU209" s="32">
        <v>40892</v>
      </c>
      <c r="AV209" s="32">
        <v>40933</v>
      </c>
      <c r="AW209" s="25">
        <f>+AV209-AU209</f>
        <v>41</v>
      </c>
      <c r="AY209" s="27">
        <f>12*10500</f>
        <v>126000</v>
      </c>
      <c r="AZ209" s="25">
        <f>5000*12</f>
        <v>60000</v>
      </c>
      <c r="BB209" s="27">
        <f t="shared" si="40"/>
        <v>686</v>
      </c>
      <c r="BC209" s="24"/>
      <c r="BD209" s="25">
        <f t="shared" si="41"/>
        <v>686</v>
      </c>
      <c r="BF209" s="27">
        <f t="shared" si="43"/>
        <v>5</v>
      </c>
      <c r="BG209" s="24">
        <f t="shared" si="43"/>
        <v>218</v>
      </c>
      <c r="BH209" s="24">
        <f t="shared" si="44"/>
        <v>218</v>
      </c>
      <c r="BI209" s="24">
        <f t="shared" si="45"/>
        <v>63</v>
      </c>
      <c r="BJ209" s="24">
        <f t="shared" si="45"/>
        <v>182</v>
      </c>
      <c r="BK209" s="25">
        <f t="shared" si="42"/>
        <v>686</v>
      </c>
      <c r="BM209" s="27" t="str">
        <f t="shared" si="47"/>
        <v/>
      </c>
      <c r="BN209" s="24" t="str">
        <f t="shared" si="48"/>
        <v/>
      </c>
      <c r="BO209" s="24" t="str">
        <f t="shared" si="49"/>
        <v/>
      </c>
      <c r="BP209" s="25" t="str">
        <f t="shared" si="36"/>
        <v/>
      </c>
    </row>
    <row r="210" spans="1:68" x14ac:dyDescent="0.2">
      <c r="A210" s="23" t="s">
        <v>517</v>
      </c>
      <c r="B210" s="24" t="s">
        <v>518</v>
      </c>
      <c r="C210" s="24">
        <v>0</v>
      </c>
      <c r="D210" s="24">
        <v>0</v>
      </c>
      <c r="E210" s="24"/>
      <c r="F210" s="24">
        <v>0</v>
      </c>
      <c r="G210" s="24">
        <v>0</v>
      </c>
      <c r="H210" s="24">
        <v>0</v>
      </c>
      <c r="I210" s="24">
        <v>0</v>
      </c>
      <c r="J210" s="24"/>
      <c r="K210" s="24"/>
      <c r="L210" s="24">
        <v>0</v>
      </c>
      <c r="M210" s="24">
        <v>0</v>
      </c>
      <c r="N210" s="24">
        <v>0</v>
      </c>
      <c r="O210" s="24">
        <v>1</v>
      </c>
      <c r="P210" s="24">
        <v>0</v>
      </c>
      <c r="Q210" s="25">
        <v>0</v>
      </c>
      <c r="R210" s="26"/>
      <c r="S210" s="27"/>
      <c r="T210" s="24" t="s">
        <v>62</v>
      </c>
      <c r="U210" s="24" t="s">
        <v>128</v>
      </c>
      <c r="V210" s="24"/>
      <c r="W210" s="24"/>
      <c r="X210" s="25"/>
      <c r="Y210" s="53"/>
      <c r="Z210" s="28">
        <v>40396</v>
      </c>
      <c r="AA210" s="29" t="s">
        <v>69</v>
      </c>
      <c r="AB210" s="29" t="s">
        <v>69</v>
      </c>
      <c r="AC210" s="29" t="s">
        <v>69</v>
      </c>
      <c r="AD210" s="29" t="s">
        <v>69</v>
      </c>
      <c r="AE210" s="29" t="s">
        <v>69</v>
      </c>
      <c r="AF210" s="29">
        <v>40416</v>
      </c>
      <c r="AG210" s="29"/>
      <c r="AH210" s="33"/>
      <c r="AI210" s="53"/>
      <c r="AJ210" s="27">
        <v>0</v>
      </c>
      <c r="AK210" s="32"/>
      <c r="AL210" s="32"/>
      <c r="AM210" s="25"/>
      <c r="AN210" s="53"/>
      <c r="AO210" s="27">
        <v>0</v>
      </c>
      <c r="AP210" s="32"/>
      <c r="AQ210" s="32"/>
      <c r="AR210" s="25"/>
      <c r="AS210" s="53"/>
      <c r="AT210" s="27">
        <v>0</v>
      </c>
      <c r="AU210" s="32"/>
      <c r="AV210" s="32"/>
      <c r="AW210" s="25"/>
      <c r="AX210" s="53"/>
      <c r="AY210" s="27">
        <v>0</v>
      </c>
      <c r="AZ210" s="25">
        <v>0</v>
      </c>
      <c r="BA210" s="53"/>
      <c r="BB210" s="27">
        <f t="shared" si="40"/>
        <v>20</v>
      </c>
      <c r="BC210" s="24" t="str">
        <f>+IF(AG210="","",AH210-AG210)</f>
        <v/>
      </c>
      <c r="BD210" s="25">
        <f t="shared" si="41"/>
        <v>20</v>
      </c>
      <c r="BE210" s="53"/>
      <c r="BF210" s="27" t="str">
        <f t="shared" si="43"/>
        <v/>
      </c>
      <c r="BG210" s="24" t="str">
        <f t="shared" si="43"/>
        <v/>
      </c>
      <c r="BH210" s="24" t="str">
        <f t="shared" si="44"/>
        <v/>
      </c>
      <c r="BI210" s="24" t="str">
        <f t="shared" si="45"/>
        <v/>
      </c>
      <c r="BJ210" s="24" t="str">
        <f t="shared" si="45"/>
        <v/>
      </c>
      <c r="BK210" s="25" t="str">
        <f t="shared" si="42"/>
        <v/>
      </c>
      <c r="BL210" s="53"/>
      <c r="BM210" s="27" t="str">
        <f t="shared" si="47"/>
        <v/>
      </c>
      <c r="BN210" s="24" t="str">
        <f t="shared" si="48"/>
        <v/>
      </c>
      <c r="BO210" s="24" t="str">
        <f t="shared" si="49"/>
        <v/>
      </c>
      <c r="BP210" s="25" t="str">
        <f t="shared" si="36"/>
        <v/>
      </c>
    </row>
    <row r="211" spans="1:68" x14ac:dyDescent="0.2">
      <c r="A211" s="23" t="s">
        <v>519</v>
      </c>
      <c r="B211" s="24" t="s">
        <v>520</v>
      </c>
      <c r="C211" s="24">
        <v>0</v>
      </c>
      <c r="D211" s="24">
        <v>0</v>
      </c>
      <c r="E211" s="24"/>
      <c r="F211" s="24">
        <v>0</v>
      </c>
      <c r="G211" s="24">
        <v>0</v>
      </c>
      <c r="H211" s="24">
        <v>0</v>
      </c>
      <c r="I211" s="24">
        <v>1</v>
      </c>
      <c r="J211" s="24">
        <v>0</v>
      </c>
      <c r="K211" s="24">
        <v>4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5">
        <v>1</v>
      </c>
      <c r="R211" s="26">
        <v>123</v>
      </c>
      <c r="S211" s="27" t="s">
        <v>66</v>
      </c>
      <c r="T211" s="24" t="s">
        <v>170</v>
      </c>
      <c r="U211" s="24" t="s">
        <v>63</v>
      </c>
      <c r="V211" s="24">
        <v>0</v>
      </c>
      <c r="W211" s="24">
        <v>0</v>
      </c>
      <c r="X211" s="25"/>
      <c r="Z211" s="28">
        <v>40399</v>
      </c>
      <c r="AA211" s="29">
        <v>40612</v>
      </c>
      <c r="AB211" s="29">
        <v>40771</v>
      </c>
      <c r="AC211" s="29">
        <v>40813</v>
      </c>
      <c r="AD211" s="29">
        <v>40925</v>
      </c>
      <c r="AE211" s="29">
        <v>41018</v>
      </c>
      <c r="AF211" s="29">
        <v>41094</v>
      </c>
      <c r="AG211" s="29"/>
      <c r="AH211" s="33"/>
      <c r="AJ211" s="27">
        <v>0</v>
      </c>
      <c r="AK211" s="32"/>
      <c r="AL211" s="32"/>
      <c r="AM211" s="25"/>
      <c r="AO211" s="27">
        <v>1</v>
      </c>
      <c r="AP211" s="32">
        <v>41004</v>
      </c>
      <c r="AQ211" s="32">
        <v>41018</v>
      </c>
      <c r="AR211" s="25">
        <f>+AQ211-AP211</f>
        <v>14</v>
      </c>
      <c r="AT211" s="27">
        <v>0</v>
      </c>
      <c r="AU211" s="32"/>
      <c r="AV211" s="32"/>
      <c r="AW211" s="25"/>
      <c r="AY211" s="27">
        <v>0</v>
      </c>
      <c r="AZ211" s="25">
        <v>0</v>
      </c>
      <c r="BB211" s="27">
        <f t="shared" si="40"/>
        <v>695</v>
      </c>
      <c r="BC211" s="24" t="str">
        <f>+IF(AG211="","",AH211-AG211)</f>
        <v/>
      </c>
      <c r="BD211" s="25">
        <f t="shared" si="41"/>
        <v>695</v>
      </c>
      <c r="BF211" s="27">
        <f t="shared" si="43"/>
        <v>213</v>
      </c>
      <c r="BG211" s="24">
        <f t="shared" si="43"/>
        <v>159</v>
      </c>
      <c r="BH211" s="24">
        <f t="shared" si="44"/>
        <v>154</v>
      </c>
      <c r="BI211" s="24">
        <f t="shared" si="45"/>
        <v>93</v>
      </c>
      <c r="BJ211" s="24">
        <f t="shared" si="45"/>
        <v>76</v>
      </c>
      <c r="BK211" s="25">
        <f t="shared" si="42"/>
        <v>695</v>
      </c>
      <c r="BM211" s="27" t="str">
        <f t="shared" si="47"/>
        <v/>
      </c>
      <c r="BN211" s="24" t="str">
        <f t="shared" si="48"/>
        <v/>
      </c>
      <c r="BO211" s="24" t="str">
        <f t="shared" si="49"/>
        <v/>
      </c>
      <c r="BP211" s="25" t="str">
        <f t="shared" si="36"/>
        <v/>
      </c>
    </row>
    <row r="212" spans="1:68" x14ac:dyDescent="0.2">
      <c r="A212" s="23" t="s">
        <v>521</v>
      </c>
      <c r="B212" s="24" t="s">
        <v>522</v>
      </c>
      <c r="C212" s="24">
        <v>0</v>
      </c>
      <c r="D212" s="24">
        <v>0</v>
      </c>
      <c r="E212" s="24"/>
      <c r="F212" s="24">
        <v>0</v>
      </c>
      <c r="G212" s="24">
        <v>0</v>
      </c>
      <c r="H212" s="24">
        <v>0</v>
      </c>
      <c r="I212" s="24">
        <v>1</v>
      </c>
      <c r="J212" s="24">
        <v>35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5">
        <v>1</v>
      </c>
      <c r="R212" s="26">
        <v>129</v>
      </c>
      <c r="S212" s="27" t="s">
        <v>66</v>
      </c>
      <c r="T212" s="24" t="s">
        <v>295</v>
      </c>
      <c r="U212" s="24" t="s">
        <v>90</v>
      </c>
      <c r="V212" s="24">
        <v>0</v>
      </c>
      <c r="W212" s="24">
        <v>1</v>
      </c>
      <c r="X212" s="25" t="s">
        <v>20</v>
      </c>
      <c r="Z212" s="28">
        <v>40444</v>
      </c>
      <c r="AA212" s="29">
        <v>40455</v>
      </c>
      <c r="AB212" s="29">
        <v>40541</v>
      </c>
      <c r="AC212" s="29">
        <v>40541</v>
      </c>
      <c r="AD212" s="29">
        <v>41058</v>
      </c>
      <c r="AE212" s="29">
        <v>41234</v>
      </c>
      <c r="AF212" s="29">
        <v>41396</v>
      </c>
      <c r="AG212" s="29">
        <v>41409</v>
      </c>
      <c r="AH212" s="33">
        <v>41653</v>
      </c>
      <c r="AJ212" s="27">
        <v>0</v>
      </c>
      <c r="AK212" s="32"/>
      <c r="AL212" s="32"/>
      <c r="AM212" s="25"/>
      <c r="AO212" s="27">
        <v>1</v>
      </c>
      <c r="AP212" s="32">
        <v>41094</v>
      </c>
      <c r="AQ212" s="32">
        <v>41234</v>
      </c>
      <c r="AR212" s="25">
        <f>+AQ212-AP212</f>
        <v>140</v>
      </c>
      <c r="AT212" s="27">
        <v>0</v>
      </c>
      <c r="AU212" s="32"/>
      <c r="AV212" s="32"/>
      <c r="AW212" s="25"/>
      <c r="AY212" s="27">
        <v>0</v>
      </c>
      <c r="AZ212" s="25">
        <v>0</v>
      </c>
      <c r="BB212" s="27">
        <f t="shared" si="40"/>
        <v>952</v>
      </c>
      <c r="BC212" s="24"/>
      <c r="BD212" s="25">
        <f t="shared" si="41"/>
        <v>952</v>
      </c>
      <c r="BF212" s="27">
        <f t="shared" si="43"/>
        <v>11</v>
      </c>
      <c r="BG212" s="24">
        <f t="shared" si="43"/>
        <v>86</v>
      </c>
      <c r="BH212" s="24">
        <f t="shared" si="44"/>
        <v>517</v>
      </c>
      <c r="BI212" s="24">
        <f t="shared" si="45"/>
        <v>176</v>
      </c>
      <c r="BJ212" s="24">
        <f t="shared" si="45"/>
        <v>162</v>
      </c>
      <c r="BK212" s="25">
        <f t="shared" si="42"/>
        <v>952</v>
      </c>
      <c r="BM212" s="27" t="str">
        <f t="shared" si="47"/>
        <v/>
      </c>
      <c r="BN212" s="24" t="str">
        <f t="shared" si="48"/>
        <v/>
      </c>
      <c r="BO212" s="24" t="str">
        <f t="shared" si="49"/>
        <v/>
      </c>
      <c r="BP212" s="25" t="str">
        <f t="shared" si="36"/>
        <v/>
      </c>
    </row>
    <row r="213" spans="1:68" x14ac:dyDescent="0.2">
      <c r="A213" s="23" t="s">
        <v>523</v>
      </c>
      <c r="B213" s="24" t="s">
        <v>524</v>
      </c>
      <c r="C213" s="24">
        <v>0</v>
      </c>
      <c r="D213" s="24">
        <v>0</v>
      </c>
      <c r="E213" s="24"/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1</v>
      </c>
      <c r="P213" s="24">
        <v>0</v>
      </c>
      <c r="Q213" s="25">
        <v>0</v>
      </c>
      <c r="R213" s="26"/>
      <c r="S213" s="27"/>
      <c r="T213" s="24" t="s">
        <v>62</v>
      </c>
      <c r="U213" s="24" t="s">
        <v>125</v>
      </c>
      <c r="V213" s="24"/>
      <c r="W213" s="24"/>
      <c r="X213" s="25"/>
      <c r="Y213" s="53"/>
      <c r="Z213" s="28">
        <v>40451</v>
      </c>
      <c r="AA213" s="29">
        <v>40529</v>
      </c>
      <c r="AB213" s="29" t="s">
        <v>69</v>
      </c>
      <c r="AC213" s="29" t="s">
        <v>69</v>
      </c>
      <c r="AD213" s="29" t="s">
        <v>69</v>
      </c>
      <c r="AE213" s="29" t="s">
        <v>69</v>
      </c>
      <c r="AF213" s="29">
        <v>40567</v>
      </c>
      <c r="AG213" s="29"/>
      <c r="AH213" s="33"/>
      <c r="AI213" s="53"/>
      <c r="AJ213" s="27">
        <v>0</v>
      </c>
      <c r="AK213" s="32"/>
      <c r="AL213" s="32"/>
      <c r="AM213" s="25"/>
      <c r="AN213" s="53"/>
      <c r="AO213" s="27">
        <v>0</v>
      </c>
      <c r="AP213" s="32"/>
      <c r="AQ213" s="32"/>
      <c r="AR213" s="25"/>
      <c r="AS213" s="53"/>
      <c r="AT213" s="27">
        <v>0</v>
      </c>
      <c r="AU213" s="32"/>
      <c r="AV213" s="32"/>
      <c r="AW213" s="25"/>
      <c r="AX213" s="53"/>
      <c r="AY213" s="27">
        <v>0</v>
      </c>
      <c r="AZ213" s="25">
        <v>0</v>
      </c>
      <c r="BA213" s="53"/>
      <c r="BB213" s="27">
        <f t="shared" si="40"/>
        <v>116</v>
      </c>
      <c r="BC213" s="24" t="str">
        <f t="shared" ref="BC213:BC245" si="50">+IF(AG213="","",AH213-AG213)</f>
        <v/>
      </c>
      <c r="BD213" s="25">
        <f t="shared" si="41"/>
        <v>116</v>
      </c>
      <c r="BE213" s="53"/>
      <c r="BF213" s="27" t="str">
        <f t="shared" si="43"/>
        <v/>
      </c>
      <c r="BG213" s="24" t="str">
        <f t="shared" si="43"/>
        <v/>
      </c>
      <c r="BH213" s="24" t="str">
        <f t="shared" si="44"/>
        <v/>
      </c>
      <c r="BI213" s="24" t="str">
        <f t="shared" si="45"/>
        <v/>
      </c>
      <c r="BJ213" s="24" t="str">
        <f t="shared" si="45"/>
        <v/>
      </c>
      <c r="BK213" s="25" t="str">
        <f t="shared" si="42"/>
        <v/>
      </c>
      <c r="BL213" s="53"/>
      <c r="BM213" s="27" t="str">
        <f t="shared" si="47"/>
        <v/>
      </c>
      <c r="BN213" s="24" t="str">
        <f t="shared" si="48"/>
        <v/>
      </c>
      <c r="BO213" s="24" t="str">
        <f t="shared" si="49"/>
        <v/>
      </c>
      <c r="BP213" s="25" t="str">
        <f t="shared" si="36"/>
        <v/>
      </c>
    </row>
    <row r="214" spans="1:68" x14ac:dyDescent="0.2">
      <c r="A214" s="23" t="s">
        <v>525</v>
      </c>
      <c r="B214" s="24" t="s">
        <v>526</v>
      </c>
      <c r="C214" s="24">
        <v>0</v>
      </c>
      <c r="D214" s="24">
        <v>0</v>
      </c>
      <c r="E214" s="24"/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1</v>
      </c>
      <c r="P214" s="24">
        <v>0</v>
      </c>
      <c r="Q214" s="25">
        <v>0</v>
      </c>
      <c r="R214" s="26"/>
      <c r="S214" s="27"/>
      <c r="T214" s="24" t="s">
        <v>62</v>
      </c>
      <c r="U214" s="24" t="s">
        <v>257</v>
      </c>
      <c r="V214" s="24"/>
      <c r="W214" s="24"/>
      <c r="X214" s="25"/>
      <c r="Y214" s="53"/>
      <c r="Z214" s="28">
        <v>40455</v>
      </c>
      <c r="AA214" s="29">
        <v>39746</v>
      </c>
      <c r="AB214" s="29" t="s">
        <v>69</v>
      </c>
      <c r="AC214" s="29" t="s">
        <v>69</v>
      </c>
      <c r="AD214" s="29" t="s">
        <v>69</v>
      </c>
      <c r="AE214" s="29" t="s">
        <v>69</v>
      </c>
      <c r="AF214" s="29">
        <v>40535</v>
      </c>
      <c r="AG214" s="29"/>
      <c r="AH214" s="33"/>
      <c r="AI214" s="53"/>
      <c r="AJ214" s="27">
        <v>0</v>
      </c>
      <c r="AK214" s="32"/>
      <c r="AL214" s="32"/>
      <c r="AM214" s="25"/>
      <c r="AN214" s="53"/>
      <c r="AO214" s="27">
        <v>0</v>
      </c>
      <c r="AP214" s="32"/>
      <c r="AQ214" s="32"/>
      <c r="AR214" s="25"/>
      <c r="AS214" s="53"/>
      <c r="AT214" s="27">
        <v>0</v>
      </c>
      <c r="AU214" s="32"/>
      <c r="AV214" s="32"/>
      <c r="AW214" s="25"/>
      <c r="AX214" s="53"/>
      <c r="AY214" s="27">
        <v>0</v>
      </c>
      <c r="AZ214" s="25">
        <v>0</v>
      </c>
      <c r="BA214" s="53"/>
      <c r="BB214" s="27">
        <f t="shared" si="40"/>
        <v>80</v>
      </c>
      <c r="BC214" s="24" t="str">
        <f t="shared" si="50"/>
        <v/>
      </c>
      <c r="BD214" s="25">
        <f t="shared" si="41"/>
        <v>80</v>
      </c>
      <c r="BE214" s="53"/>
      <c r="BF214" s="27" t="str">
        <f t="shared" si="43"/>
        <v/>
      </c>
      <c r="BG214" s="24" t="str">
        <f t="shared" si="43"/>
        <v/>
      </c>
      <c r="BH214" s="24" t="str">
        <f t="shared" si="44"/>
        <v/>
      </c>
      <c r="BI214" s="24" t="str">
        <f t="shared" si="45"/>
        <v/>
      </c>
      <c r="BJ214" s="24" t="str">
        <f t="shared" si="45"/>
        <v/>
      </c>
      <c r="BK214" s="25" t="str">
        <f t="shared" si="42"/>
        <v/>
      </c>
      <c r="BL214" s="53"/>
      <c r="BM214" s="27" t="str">
        <f t="shared" si="47"/>
        <v/>
      </c>
      <c r="BN214" s="24" t="str">
        <f t="shared" si="48"/>
        <v/>
      </c>
      <c r="BO214" s="24" t="str">
        <f t="shared" si="49"/>
        <v/>
      </c>
      <c r="BP214" s="25" t="str">
        <f t="shared" si="36"/>
        <v/>
      </c>
    </row>
    <row r="215" spans="1:68" x14ac:dyDescent="0.2">
      <c r="A215" s="35" t="s">
        <v>527</v>
      </c>
      <c r="B215" s="36" t="s">
        <v>528</v>
      </c>
      <c r="C215" s="36">
        <v>0</v>
      </c>
      <c r="D215" s="36">
        <v>1</v>
      </c>
      <c r="E215" s="36" t="s">
        <v>529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7"/>
      <c r="R215" s="38"/>
      <c r="S215" s="39"/>
      <c r="T215" s="36"/>
      <c r="U215" s="36"/>
      <c r="V215" s="36"/>
      <c r="W215" s="36"/>
      <c r="X215" s="37"/>
      <c r="Z215" s="40">
        <v>40455</v>
      </c>
      <c r="AA215" s="41"/>
      <c r="AB215" s="41"/>
      <c r="AC215" s="41"/>
      <c r="AD215" s="41"/>
      <c r="AE215" s="41"/>
      <c r="AF215" s="41"/>
      <c r="AG215" s="41"/>
      <c r="AH215" s="42"/>
      <c r="AJ215" s="39"/>
      <c r="AK215" s="43"/>
      <c r="AL215" s="43"/>
      <c r="AM215" s="37"/>
      <c r="AO215" s="39"/>
      <c r="AP215" s="43"/>
      <c r="AQ215" s="43"/>
      <c r="AR215" s="37"/>
      <c r="AT215" s="39"/>
      <c r="AU215" s="43"/>
      <c r="AV215" s="43"/>
      <c r="AW215" s="37"/>
      <c r="AY215" s="39"/>
      <c r="AZ215" s="37"/>
      <c r="BB215" s="39" t="str">
        <f t="shared" si="40"/>
        <v/>
      </c>
      <c r="BC215" s="36" t="str">
        <f t="shared" si="50"/>
        <v/>
      </c>
      <c r="BD215" s="37" t="str">
        <f t="shared" si="41"/>
        <v/>
      </c>
      <c r="BF215" s="39" t="str">
        <f t="shared" si="43"/>
        <v/>
      </c>
      <c r="BG215" s="36" t="str">
        <f t="shared" si="43"/>
        <v/>
      </c>
      <c r="BH215" s="36" t="str">
        <f t="shared" si="44"/>
        <v/>
      </c>
      <c r="BI215" s="36" t="str">
        <f t="shared" si="45"/>
        <v/>
      </c>
      <c r="BJ215" s="36" t="str">
        <f t="shared" si="45"/>
        <v/>
      </c>
      <c r="BK215" s="37" t="str">
        <f t="shared" si="42"/>
        <v/>
      </c>
      <c r="BM215" s="39" t="str">
        <f t="shared" si="47"/>
        <v/>
      </c>
      <c r="BN215" s="36" t="str">
        <f t="shared" si="48"/>
        <v/>
      </c>
      <c r="BO215" s="36" t="str">
        <f t="shared" si="49"/>
        <v/>
      </c>
      <c r="BP215" s="37" t="str">
        <f t="shared" si="36"/>
        <v/>
      </c>
    </row>
    <row r="216" spans="1:68" x14ac:dyDescent="0.2">
      <c r="A216" s="35" t="s">
        <v>530</v>
      </c>
      <c r="B216" s="36" t="s">
        <v>531</v>
      </c>
      <c r="C216" s="36">
        <v>0</v>
      </c>
      <c r="D216" s="36">
        <v>1</v>
      </c>
      <c r="E216" s="36" t="s">
        <v>529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7"/>
      <c r="R216" s="38"/>
      <c r="S216" s="39"/>
      <c r="T216" s="36"/>
      <c r="U216" s="36"/>
      <c r="V216" s="36"/>
      <c r="W216" s="36"/>
      <c r="X216" s="37"/>
      <c r="Z216" s="40">
        <v>40455</v>
      </c>
      <c r="AA216" s="41"/>
      <c r="AB216" s="41"/>
      <c r="AC216" s="41"/>
      <c r="AD216" s="41"/>
      <c r="AE216" s="41"/>
      <c r="AF216" s="41"/>
      <c r="AG216" s="41"/>
      <c r="AH216" s="42"/>
      <c r="AJ216" s="39"/>
      <c r="AK216" s="43"/>
      <c r="AL216" s="43"/>
      <c r="AM216" s="37"/>
      <c r="AO216" s="39"/>
      <c r="AP216" s="43"/>
      <c r="AQ216" s="43"/>
      <c r="AR216" s="37"/>
      <c r="AT216" s="39"/>
      <c r="AU216" s="43"/>
      <c r="AV216" s="43"/>
      <c r="AW216" s="37"/>
      <c r="AY216" s="39"/>
      <c r="AZ216" s="37"/>
      <c r="BB216" s="39" t="str">
        <f t="shared" si="40"/>
        <v/>
      </c>
      <c r="BC216" s="36" t="str">
        <f t="shared" si="50"/>
        <v/>
      </c>
      <c r="BD216" s="37" t="str">
        <f t="shared" si="41"/>
        <v/>
      </c>
      <c r="BF216" s="39" t="str">
        <f t="shared" si="43"/>
        <v/>
      </c>
      <c r="BG216" s="36" t="str">
        <f t="shared" si="43"/>
        <v/>
      </c>
      <c r="BH216" s="36" t="str">
        <f t="shared" si="44"/>
        <v/>
      </c>
      <c r="BI216" s="36" t="str">
        <f t="shared" si="45"/>
        <v/>
      </c>
      <c r="BJ216" s="36" t="str">
        <f t="shared" si="45"/>
        <v/>
      </c>
      <c r="BK216" s="37" t="str">
        <f t="shared" si="42"/>
        <v/>
      </c>
      <c r="BM216" s="39" t="str">
        <f t="shared" si="47"/>
        <v/>
      </c>
      <c r="BN216" s="36" t="str">
        <f t="shared" si="48"/>
        <v/>
      </c>
      <c r="BO216" s="36" t="str">
        <f t="shared" si="49"/>
        <v/>
      </c>
      <c r="BP216" s="37" t="str">
        <f t="shared" si="36"/>
        <v/>
      </c>
    </row>
    <row r="217" spans="1:68" x14ac:dyDescent="0.2">
      <c r="A217" s="23" t="s">
        <v>532</v>
      </c>
      <c r="B217" s="24" t="s">
        <v>533</v>
      </c>
      <c r="C217" s="24">
        <v>0</v>
      </c>
      <c r="D217" s="24">
        <v>0</v>
      </c>
      <c r="E217" s="24"/>
      <c r="F217" s="24">
        <v>0</v>
      </c>
      <c r="G217" s="24">
        <v>0</v>
      </c>
      <c r="H217" s="24">
        <v>1</v>
      </c>
      <c r="I217" s="24">
        <v>1</v>
      </c>
      <c r="J217" s="24">
        <v>0</v>
      </c>
      <c r="K217" s="24">
        <v>1</v>
      </c>
      <c r="L217" s="24">
        <v>1</v>
      </c>
      <c r="M217" s="24">
        <v>0</v>
      </c>
      <c r="N217" s="24">
        <v>0</v>
      </c>
      <c r="O217" s="24">
        <v>0</v>
      </c>
      <c r="P217" s="24">
        <v>0</v>
      </c>
      <c r="Q217" s="25">
        <v>0</v>
      </c>
      <c r="R217" s="26"/>
      <c r="S217" s="27"/>
      <c r="T217" s="24" t="s">
        <v>134</v>
      </c>
      <c r="U217" s="24" t="s">
        <v>137</v>
      </c>
      <c r="V217" s="24"/>
      <c r="W217" s="24"/>
      <c r="X217" s="25"/>
      <c r="Z217" s="28">
        <v>40473</v>
      </c>
      <c r="AA217" s="29">
        <v>40486</v>
      </c>
      <c r="AB217" s="29">
        <v>40534</v>
      </c>
      <c r="AC217" s="29">
        <v>40197</v>
      </c>
      <c r="AD217" s="29" t="s">
        <v>69</v>
      </c>
      <c r="AE217" s="29" t="s">
        <v>69</v>
      </c>
      <c r="AF217" s="29">
        <v>40701</v>
      </c>
      <c r="AG217" s="29"/>
      <c r="AH217" s="33"/>
      <c r="AJ217" s="27">
        <v>1</v>
      </c>
      <c r="AK217" s="32">
        <v>40610</v>
      </c>
      <c r="AL217" s="32">
        <v>40640</v>
      </c>
      <c r="AM217" s="25">
        <f>+AL217-AK217</f>
        <v>30</v>
      </c>
      <c r="AO217" s="27">
        <v>0</v>
      </c>
      <c r="AP217" s="32"/>
      <c r="AQ217" s="32"/>
      <c r="AR217" s="25"/>
      <c r="AT217" s="27">
        <v>0</v>
      </c>
      <c r="AU217" s="32"/>
      <c r="AV217" s="32"/>
      <c r="AW217" s="25"/>
      <c r="AY217" s="27">
        <v>0</v>
      </c>
      <c r="AZ217" s="25">
        <v>0</v>
      </c>
      <c r="BB217" s="27">
        <f t="shared" si="40"/>
        <v>228</v>
      </c>
      <c r="BC217" s="24" t="str">
        <f t="shared" si="50"/>
        <v/>
      </c>
      <c r="BD217" s="25">
        <f t="shared" si="41"/>
        <v>228</v>
      </c>
      <c r="BF217" s="27" t="str">
        <f t="shared" si="43"/>
        <v/>
      </c>
      <c r="BG217" s="24" t="str">
        <f t="shared" si="43"/>
        <v/>
      </c>
      <c r="BH217" s="24" t="str">
        <f t="shared" si="44"/>
        <v/>
      </c>
      <c r="BI217" s="24" t="str">
        <f t="shared" si="45"/>
        <v/>
      </c>
      <c r="BJ217" s="24" t="str">
        <f t="shared" si="45"/>
        <v/>
      </c>
      <c r="BK217" s="25" t="str">
        <f t="shared" si="42"/>
        <v/>
      </c>
      <c r="BM217" s="27" t="str">
        <f t="shared" si="47"/>
        <v/>
      </c>
      <c r="BN217" s="24" t="str">
        <f t="shared" si="48"/>
        <v/>
      </c>
      <c r="BO217" s="24" t="str">
        <f t="shared" si="49"/>
        <v/>
      </c>
      <c r="BP217" s="25" t="str">
        <f t="shared" si="36"/>
        <v/>
      </c>
    </row>
    <row r="218" spans="1:68" x14ac:dyDescent="0.2">
      <c r="A218" s="23" t="s">
        <v>534</v>
      </c>
      <c r="B218" s="24" t="s">
        <v>535</v>
      </c>
      <c r="C218" s="24">
        <v>0</v>
      </c>
      <c r="D218" s="24">
        <v>0</v>
      </c>
      <c r="E218" s="24"/>
      <c r="F218" s="24">
        <v>0</v>
      </c>
      <c r="G218" s="24">
        <v>0</v>
      </c>
      <c r="H218" s="24">
        <v>1</v>
      </c>
      <c r="I218" s="24">
        <v>1</v>
      </c>
      <c r="J218" s="24">
        <v>11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5">
        <v>1</v>
      </c>
      <c r="R218" s="26">
        <v>120</v>
      </c>
      <c r="S218" s="27" t="s">
        <v>66</v>
      </c>
      <c r="T218" s="24" t="s">
        <v>62</v>
      </c>
      <c r="U218" s="24" t="s">
        <v>110</v>
      </c>
      <c r="V218" s="24">
        <v>0</v>
      </c>
      <c r="W218" s="24">
        <v>0</v>
      </c>
      <c r="X218" s="25"/>
      <c r="Z218" s="28">
        <v>40479</v>
      </c>
      <c r="AA218" s="29">
        <v>40508</v>
      </c>
      <c r="AB218" s="29">
        <v>40715</v>
      </c>
      <c r="AC218" s="29">
        <v>40715</v>
      </c>
      <c r="AD218" s="29">
        <v>40834</v>
      </c>
      <c r="AE218" s="29">
        <v>40863</v>
      </c>
      <c r="AF218" s="29">
        <v>40976</v>
      </c>
      <c r="AG218" s="29"/>
      <c r="AH218" s="33"/>
      <c r="AJ218" s="27">
        <v>0</v>
      </c>
      <c r="AK218" s="32"/>
      <c r="AL218" s="32"/>
      <c r="AM218" s="25"/>
      <c r="AO218" s="27">
        <v>0</v>
      </c>
      <c r="AP218" s="32"/>
      <c r="AQ218" s="32"/>
      <c r="AR218" s="25"/>
      <c r="AT218" s="27">
        <v>0</v>
      </c>
      <c r="AU218" s="32"/>
      <c r="AV218" s="32"/>
      <c r="AW218" s="25"/>
      <c r="AY218" s="27">
        <v>0</v>
      </c>
      <c r="AZ218" s="25">
        <v>0</v>
      </c>
      <c r="BB218" s="27">
        <f t="shared" si="40"/>
        <v>497</v>
      </c>
      <c r="BC218" s="24" t="str">
        <f t="shared" si="50"/>
        <v/>
      </c>
      <c r="BD218" s="25">
        <f t="shared" si="41"/>
        <v>497</v>
      </c>
      <c r="BF218" s="27">
        <f t="shared" si="43"/>
        <v>29</v>
      </c>
      <c r="BG218" s="24">
        <f t="shared" si="43"/>
        <v>207</v>
      </c>
      <c r="BH218" s="24">
        <f t="shared" si="44"/>
        <v>119</v>
      </c>
      <c r="BI218" s="24">
        <f t="shared" si="45"/>
        <v>29</v>
      </c>
      <c r="BJ218" s="24">
        <f t="shared" si="45"/>
        <v>113</v>
      </c>
      <c r="BK218" s="25">
        <f t="shared" si="42"/>
        <v>497</v>
      </c>
      <c r="BM218" s="27" t="str">
        <f t="shared" si="47"/>
        <v/>
      </c>
      <c r="BN218" s="24" t="str">
        <f t="shared" si="48"/>
        <v/>
      </c>
      <c r="BO218" s="24" t="str">
        <f t="shared" si="49"/>
        <v/>
      </c>
      <c r="BP218" s="25" t="str">
        <f t="shared" si="36"/>
        <v/>
      </c>
    </row>
    <row r="219" spans="1:68" x14ac:dyDescent="0.2">
      <c r="A219" s="23" t="s">
        <v>536</v>
      </c>
      <c r="B219" s="24" t="s">
        <v>537</v>
      </c>
      <c r="C219" s="24">
        <v>0</v>
      </c>
      <c r="D219" s="24">
        <v>0</v>
      </c>
      <c r="E219" s="24"/>
      <c r="F219" s="24">
        <v>1</v>
      </c>
      <c r="G219" s="24">
        <v>1</v>
      </c>
      <c r="H219" s="24">
        <v>0</v>
      </c>
      <c r="I219" s="24">
        <v>1</v>
      </c>
      <c r="J219" s="24">
        <v>0</v>
      </c>
      <c r="K219" s="24">
        <v>2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5">
        <v>1</v>
      </c>
      <c r="R219" s="26">
        <v>116</v>
      </c>
      <c r="S219" s="27" t="s">
        <v>72</v>
      </c>
      <c r="T219" s="24" t="s">
        <v>67</v>
      </c>
      <c r="U219" s="24" t="s">
        <v>76</v>
      </c>
      <c r="V219" s="24">
        <v>1</v>
      </c>
      <c r="W219" s="24">
        <v>0</v>
      </c>
      <c r="X219" s="25"/>
      <c r="Y219" s="53"/>
      <c r="Z219" s="28">
        <v>40568</v>
      </c>
      <c r="AA219" s="29">
        <v>40611</v>
      </c>
      <c r="AB219" s="29">
        <v>40729</v>
      </c>
      <c r="AC219" s="29">
        <v>40736</v>
      </c>
      <c r="AD219" s="29">
        <v>40779</v>
      </c>
      <c r="AE219" s="29">
        <v>40822</v>
      </c>
      <c r="AF219" s="29">
        <v>40897</v>
      </c>
      <c r="AG219" s="29"/>
      <c r="AH219" s="33"/>
      <c r="AI219" s="53"/>
      <c r="AJ219" s="27">
        <v>0</v>
      </c>
      <c r="AK219" s="32"/>
      <c r="AL219" s="32"/>
      <c r="AM219" s="25"/>
      <c r="AN219" s="53"/>
      <c r="AO219" s="27">
        <v>1</v>
      </c>
      <c r="AP219" s="32">
        <v>40814</v>
      </c>
      <c r="AQ219" s="32">
        <v>40822</v>
      </c>
      <c r="AR219" s="25">
        <f>+AQ219-AP219</f>
        <v>8</v>
      </c>
      <c r="AS219" s="53"/>
      <c r="AT219" s="27">
        <v>0</v>
      </c>
      <c r="AU219" s="32"/>
      <c r="AV219" s="32"/>
      <c r="AW219" s="25"/>
      <c r="AX219" s="53"/>
      <c r="AY219" s="27">
        <f>30*12</f>
        <v>360</v>
      </c>
      <c r="AZ219" s="25">
        <v>360</v>
      </c>
      <c r="BA219" s="53"/>
      <c r="BB219" s="27">
        <f t="shared" si="40"/>
        <v>329</v>
      </c>
      <c r="BC219" s="24" t="str">
        <f t="shared" si="50"/>
        <v/>
      </c>
      <c r="BD219" s="25">
        <f t="shared" si="41"/>
        <v>329</v>
      </c>
      <c r="BE219" s="53"/>
      <c r="BF219" s="27">
        <f t="shared" si="43"/>
        <v>43</v>
      </c>
      <c r="BG219" s="24">
        <f t="shared" si="43"/>
        <v>118</v>
      </c>
      <c r="BH219" s="24">
        <f t="shared" si="44"/>
        <v>50</v>
      </c>
      <c r="BI219" s="24">
        <f t="shared" si="45"/>
        <v>43</v>
      </c>
      <c r="BJ219" s="24">
        <f t="shared" si="45"/>
        <v>75</v>
      </c>
      <c r="BK219" s="25">
        <f t="shared" si="42"/>
        <v>329</v>
      </c>
      <c r="BL219" s="53"/>
      <c r="BM219" s="27" t="str">
        <f t="shared" si="47"/>
        <v/>
      </c>
      <c r="BN219" s="24" t="str">
        <f t="shared" si="48"/>
        <v/>
      </c>
      <c r="BO219" s="24" t="str">
        <f t="shared" si="49"/>
        <v/>
      </c>
      <c r="BP219" s="25" t="str">
        <f t="shared" si="36"/>
        <v/>
      </c>
    </row>
    <row r="220" spans="1:68" x14ac:dyDescent="0.2">
      <c r="A220" s="23" t="s">
        <v>538</v>
      </c>
      <c r="B220" s="24" t="s">
        <v>539</v>
      </c>
      <c r="C220" s="24">
        <v>0</v>
      </c>
      <c r="D220" s="24">
        <v>0</v>
      </c>
      <c r="E220" s="24"/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1</v>
      </c>
      <c r="N220" s="24">
        <v>0</v>
      </c>
      <c r="O220" s="24">
        <v>0</v>
      </c>
      <c r="P220" s="24">
        <v>0</v>
      </c>
      <c r="Q220" s="25">
        <v>0</v>
      </c>
      <c r="R220" s="26"/>
      <c r="S220" s="27"/>
      <c r="T220" s="24" t="s">
        <v>208</v>
      </c>
      <c r="U220" s="24" t="s">
        <v>79</v>
      </c>
      <c r="V220" s="24"/>
      <c r="W220" s="24"/>
      <c r="X220" s="25"/>
      <c r="Y220" s="53"/>
      <c r="Z220" s="28">
        <v>40569</v>
      </c>
      <c r="AA220" s="29" t="s">
        <v>69</v>
      </c>
      <c r="AB220" s="29" t="s">
        <v>69</v>
      </c>
      <c r="AC220" s="29" t="s">
        <v>69</v>
      </c>
      <c r="AD220" s="29" t="s">
        <v>69</v>
      </c>
      <c r="AE220" s="29" t="s">
        <v>69</v>
      </c>
      <c r="AF220" s="29">
        <v>40570</v>
      </c>
      <c r="AG220" s="29"/>
      <c r="AH220" s="33"/>
      <c r="AI220" s="53"/>
      <c r="AJ220" s="27">
        <v>0</v>
      </c>
      <c r="AK220" s="32"/>
      <c r="AL220" s="32"/>
      <c r="AM220" s="25"/>
      <c r="AN220" s="53"/>
      <c r="AO220" s="27">
        <v>0</v>
      </c>
      <c r="AP220" s="32"/>
      <c r="AQ220" s="32"/>
      <c r="AR220" s="25"/>
      <c r="AS220" s="53"/>
      <c r="AT220" s="27">
        <v>0</v>
      </c>
      <c r="AU220" s="32"/>
      <c r="AV220" s="32"/>
      <c r="AW220" s="25"/>
      <c r="AX220" s="53"/>
      <c r="AY220" s="27">
        <v>0</v>
      </c>
      <c r="AZ220" s="25">
        <v>0</v>
      </c>
      <c r="BA220" s="53"/>
      <c r="BB220" s="27">
        <f t="shared" si="40"/>
        <v>1</v>
      </c>
      <c r="BC220" s="24" t="str">
        <f t="shared" si="50"/>
        <v/>
      </c>
      <c r="BD220" s="25">
        <f t="shared" si="41"/>
        <v>1</v>
      </c>
      <c r="BE220" s="53"/>
      <c r="BF220" s="27" t="str">
        <f t="shared" si="43"/>
        <v/>
      </c>
      <c r="BG220" s="24" t="str">
        <f t="shared" si="43"/>
        <v/>
      </c>
      <c r="BH220" s="24" t="str">
        <f t="shared" si="44"/>
        <v/>
      </c>
      <c r="BI220" s="24" t="str">
        <f t="shared" si="45"/>
        <v/>
      </c>
      <c r="BJ220" s="24" t="str">
        <f t="shared" si="45"/>
        <v/>
      </c>
      <c r="BK220" s="25" t="str">
        <f t="shared" si="42"/>
        <v/>
      </c>
      <c r="BL220" s="53"/>
      <c r="BM220" s="27" t="str">
        <f t="shared" si="47"/>
        <v/>
      </c>
      <c r="BN220" s="24" t="str">
        <f t="shared" si="48"/>
        <v/>
      </c>
      <c r="BO220" s="24" t="str">
        <f t="shared" si="49"/>
        <v/>
      </c>
      <c r="BP220" s="25" t="str">
        <f t="shared" ref="BP220:BP230" si="51">+IF(AND($I220=0,$Q220=1),AF220-Z220,"")</f>
        <v/>
      </c>
    </row>
    <row r="221" spans="1:68" x14ac:dyDescent="0.2">
      <c r="A221" s="23" t="s">
        <v>540</v>
      </c>
      <c r="B221" s="24" t="s">
        <v>541</v>
      </c>
      <c r="C221" s="24">
        <v>0</v>
      </c>
      <c r="D221" s="24">
        <v>0</v>
      </c>
      <c r="E221" s="24"/>
      <c r="F221" s="24">
        <v>0</v>
      </c>
      <c r="G221" s="24">
        <v>0</v>
      </c>
      <c r="H221" s="24">
        <v>0</v>
      </c>
      <c r="I221" s="24">
        <v>1</v>
      </c>
      <c r="J221" s="24">
        <v>1</v>
      </c>
      <c r="K221" s="24">
        <v>1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5">
        <v>1</v>
      </c>
      <c r="R221" s="26">
        <v>121</v>
      </c>
      <c r="S221" s="27" t="s">
        <v>72</v>
      </c>
      <c r="T221" s="24" t="s">
        <v>208</v>
      </c>
      <c r="U221" s="24" t="s">
        <v>76</v>
      </c>
      <c r="V221" s="24">
        <v>1</v>
      </c>
      <c r="W221" s="24">
        <v>1</v>
      </c>
      <c r="X221" s="25" t="s">
        <v>100</v>
      </c>
      <c r="Y221" s="53"/>
      <c r="Z221" s="28">
        <v>40611</v>
      </c>
      <c r="AA221" s="29">
        <v>40626</v>
      </c>
      <c r="AB221" s="29">
        <v>40792</v>
      </c>
      <c r="AC221" s="29">
        <v>40792</v>
      </c>
      <c r="AD221" s="29">
        <v>40869</v>
      </c>
      <c r="AE221" s="29">
        <v>40927</v>
      </c>
      <c r="AF221" s="29">
        <v>41039</v>
      </c>
      <c r="AG221" s="29">
        <v>41053</v>
      </c>
      <c r="AH221" s="33">
        <v>41304</v>
      </c>
      <c r="AI221" s="53"/>
      <c r="AJ221" s="27">
        <v>1</v>
      </c>
      <c r="AK221" s="29">
        <v>40640</v>
      </c>
      <c r="AL221" s="29">
        <v>40654</v>
      </c>
      <c r="AM221" s="25">
        <f>+AL221-AK221</f>
        <v>14</v>
      </c>
      <c r="AN221" s="53"/>
      <c r="AO221" s="27">
        <v>1</v>
      </c>
      <c r="AP221" s="32">
        <v>40913</v>
      </c>
      <c r="AQ221" s="32">
        <v>40927</v>
      </c>
      <c r="AR221" s="25">
        <f>+AQ221-AP221</f>
        <v>14</v>
      </c>
      <c r="AS221" s="53"/>
      <c r="AT221" s="27">
        <v>1</v>
      </c>
      <c r="AU221" s="32">
        <v>40934</v>
      </c>
      <c r="AV221" s="32">
        <v>41039</v>
      </c>
      <c r="AW221" s="25">
        <f>+AV221-AU221</f>
        <v>105</v>
      </c>
      <c r="AX221" s="53"/>
      <c r="AY221" s="27">
        <v>0</v>
      </c>
      <c r="AZ221" s="25">
        <v>0</v>
      </c>
      <c r="BA221" s="53"/>
      <c r="BB221" s="27">
        <f t="shared" si="40"/>
        <v>428</v>
      </c>
      <c r="BC221" s="24">
        <f t="shared" si="50"/>
        <v>251</v>
      </c>
      <c r="BD221" s="25">
        <f t="shared" si="41"/>
        <v>679</v>
      </c>
      <c r="BE221" s="53"/>
      <c r="BF221" s="27">
        <f t="shared" si="43"/>
        <v>15</v>
      </c>
      <c r="BG221" s="24">
        <f t="shared" si="43"/>
        <v>166</v>
      </c>
      <c r="BH221" s="24">
        <f t="shared" si="44"/>
        <v>77</v>
      </c>
      <c r="BI221" s="24">
        <f t="shared" si="45"/>
        <v>58</v>
      </c>
      <c r="BJ221" s="24">
        <f t="shared" si="45"/>
        <v>112</v>
      </c>
      <c r="BK221" s="25">
        <f t="shared" si="42"/>
        <v>428</v>
      </c>
      <c r="BL221" s="53"/>
      <c r="BM221" s="27" t="str">
        <f t="shared" si="47"/>
        <v/>
      </c>
      <c r="BN221" s="24" t="str">
        <f t="shared" si="48"/>
        <v/>
      </c>
      <c r="BO221" s="24" t="str">
        <f t="shared" si="49"/>
        <v/>
      </c>
      <c r="BP221" s="25" t="str">
        <f t="shared" si="51"/>
        <v/>
      </c>
    </row>
    <row r="222" spans="1:68" x14ac:dyDescent="0.2">
      <c r="A222" s="23" t="s">
        <v>542</v>
      </c>
      <c r="B222" s="24" t="s">
        <v>543</v>
      </c>
      <c r="C222" s="24">
        <v>0</v>
      </c>
      <c r="D222" s="24">
        <v>0</v>
      </c>
      <c r="E222" s="24"/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1</v>
      </c>
      <c r="M222" s="24">
        <v>0</v>
      </c>
      <c r="N222" s="24">
        <v>0</v>
      </c>
      <c r="O222" s="24">
        <v>0</v>
      </c>
      <c r="P222" s="24">
        <v>0</v>
      </c>
      <c r="Q222" s="25">
        <v>0</v>
      </c>
      <c r="R222" s="26"/>
      <c r="S222" s="27"/>
      <c r="T222" s="24" t="s">
        <v>170</v>
      </c>
      <c r="U222" s="24" t="s">
        <v>76</v>
      </c>
      <c r="V222" s="24"/>
      <c r="W222" s="24"/>
      <c r="X222" s="25"/>
      <c r="Y222" s="53"/>
      <c r="Z222" s="28">
        <v>40632</v>
      </c>
      <c r="AA222" s="29">
        <v>40665</v>
      </c>
      <c r="AB222" s="29">
        <v>40759</v>
      </c>
      <c r="AC222" s="29">
        <v>40759</v>
      </c>
      <c r="AD222" s="29" t="s">
        <v>69</v>
      </c>
      <c r="AE222" s="29" t="s">
        <v>69</v>
      </c>
      <c r="AF222" s="29">
        <v>41032</v>
      </c>
      <c r="AG222" s="29"/>
      <c r="AH222" s="33"/>
      <c r="AI222" s="53"/>
      <c r="AJ222" s="27">
        <v>0</v>
      </c>
      <c r="AK222" s="32"/>
      <c r="AL222" s="32"/>
      <c r="AM222" s="25"/>
      <c r="AN222" s="53"/>
      <c r="AO222" s="27">
        <v>0</v>
      </c>
      <c r="AP222" s="32"/>
      <c r="AQ222" s="32"/>
      <c r="AR222" s="25"/>
      <c r="AS222" s="53"/>
      <c r="AT222" s="27">
        <v>0</v>
      </c>
      <c r="AU222" s="32"/>
      <c r="AV222" s="32"/>
      <c r="AW222" s="25"/>
      <c r="AX222" s="53"/>
      <c r="AY222" s="27">
        <v>0</v>
      </c>
      <c r="AZ222" s="25">
        <v>0</v>
      </c>
      <c r="BA222" s="53"/>
      <c r="BB222" s="27">
        <f t="shared" si="40"/>
        <v>400</v>
      </c>
      <c r="BC222" s="24" t="str">
        <f t="shared" si="50"/>
        <v/>
      </c>
      <c r="BD222" s="25">
        <f t="shared" si="41"/>
        <v>400</v>
      </c>
      <c r="BE222" s="53"/>
      <c r="BF222" s="27" t="str">
        <f t="shared" si="43"/>
        <v/>
      </c>
      <c r="BG222" s="24" t="str">
        <f t="shared" si="43"/>
        <v/>
      </c>
      <c r="BH222" s="24" t="str">
        <f t="shared" si="44"/>
        <v/>
      </c>
      <c r="BI222" s="24" t="str">
        <f t="shared" si="45"/>
        <v/>
      </c>
      <c r="BJ222" s="24" t="str">
        <f t="shared" si="45"/>
        <v/>
      </c>
      <c r="BK222" s="25" t="str">
        <f t="shared" si="42"/>
        <v/>
      </c>
      <c r="BL222" s="53"/>
      <c r="BM222" s="27" t="str">
        <f t="shared" si="47"/>
        <v/>
      </c>
      <c r="BN222" s="24" t="str">
        <f t="shared" si="48"/>
        <v/>
      </c>
      <c r="BO222" s="24" t="str">
        <f t="shared" si="49"/>
        <v/>
      </c>
      <c r="BP222" s="25" t="str">
        <f t="shared" si="51"/>
        <v/>
      </c>
    </row>
    <row r="223" spans="1:68" x14ac:dyDescent="0.2">
      <c r="A223" s="23" t="s">
        <v>544</v>
      </c>
      <c r="B223" s="24" t="s">
        <v>545</v>
      </c>
      <c r="C223" s="24">
        <v>0</v>
      </c>
      <c r="D223" s="24">
        <v>0</v>
      </c>
      <c r="E223" s="24"/>
      <c r="F223" s="24">
        <v>1</v>
      </c>
      <c r="G223" s="24">
        <v>1</v>
      </c>
      <c r="H223" s="24">
        <v>0</v>
      </c>
      <c r="I223" s="24">
        <v>0</v>
      </c>
      <c r="J223" s="24">
        <v>0</v>
      </c>
      <c r="K223" s="24">
        <v>2</v>
      </c>
      <c r="L223" s="24">
        <v>1</v>
      </c>
      <c r="M223" s="24">
        <v>0</v>
      </c>
      <c r="N223" s="24">
        <v>0</v>
      </c>
      <c r="O223" s="24">
        <v>0</v>
      </c>
      <c r="P223" s="24">
        <v>0</v>
      </c>
      <c r="Q223" s="25">
        <v>0</v>
      </c>
      <c r="R223" s="26"/>
      <c r="S223" s="27"/>
      <c r="T223" s="24" t="s">
        <v>208</v>
      </c>
      <c r="U223" s="24" t="s">
        <v>68</v>
      </c>
      <c r="V223" s="24"/>
      <c r="W223" s="24"/>
      <c r="X223" s="25"/>
      <c r="Y223" s="53"/>
      <c r="Z223" s="28">
        <v>40652</v>
      </c>
      <c r="AA223" s="29">
        <v>40806</v>
      </c>
      <c r="AB223" s="29" t="s">
        <v>69</v>
      </c>
      <c r="AC223" s="29" t="s">
        <v>69</v>
      </c>
      <c r="AD223" s="29" t="s">
        <v>69</v>
      </c>
      <c r="AE223" s="29" t="s">
        <v>69</v>
      </c>
      <c r="AF223" s="29">
        <v>40869</v>
      </c>
      <c r="AG223" s="29"/>
      <c r="AH223" s="33"/>
      <c r="AI223" s="53"/>
      <c r="AJ223" s="27">
        <v>1</v>
      </c>
      <c r="AK223" s="32">
        <v>40842</v>
      </c>
      <c r="AL223" s="32">
        <v>40869</v>
      </c>
      <c r="AM223" s="25">
        <f>+AL223-AK223-1</f>
        <v>26</v>
      </c>
      <c r="AN223" s="53"/>
      <c r="AO223" s="27">
        <v>0</v>
      </c>
      <c r="AP223" s="32"/>
      <c r="AQ223" s="32"/>
      <c r="AR223" s="25"/>
      <c r="AS223" s="53"/>
      <c r="AT223" s="27">
        <v>0</v>
      </c>
      <c r="AU223" s="32"/>
      <c r="AV223" s="32"/>
      <c r="AW223" s="25"/>
      <c r="AX223" s="53"/>
      <c r="AY223" s="27">
        <v>0</v>
      </c>
      <c r="AZ223" s="25">
        <v>0</v>
      </c>
      <c r="BA223" s="53"/>
      <c r="BB223" s="27">
        <f t="shared" si="40"/>
        <v>217</v>
      </c>
      <c r="BC223" s="24" t="str">
        <f t="shared" si="50"/>
        <v/>
      </c>
      <c r="BD223" s="25">
        <f t="shared" si="41"/>
        <v>217</v>
      </c>
      <c r="BE223" s="53"/>
      <c r="BF223" s="27" t="str">
        <f t="shared" si="43"/>
        <v/>
      </c>
      <c r="BG223" s="24" t="str">
        <f t="shared" si="43"/>
        <v/>
      </c>
      <c r="BH223" s="24" t="str">
        <f t="shared" si="44"/>
        <v/>
      </c>
      <c r="BI223" s="24" t="str">
        <f t="shared" si="45"/>
        <v/>
      </c>
      <c r="BJ223" s="24" t="str">
        <f t="shared" si="45"/>
        <v/>
      </c>
      <c r="BK223" s="25" t="str">
        <f t="shared" si="42"/>
        <v/>
      </c>
      <c r="BL223" s="53"/>
      <c r="BM223" s="27" t="str">
        <f t="shared" si="47"/>
        <v/>
      </c>
      <c r="BN223" s="24" t="str">
        <f t="shared" si="48"/>
        <v/>
      </c>
      <c r="BO223" s="24" t="str">
        <f t="shared" si="49"/>
        <v/>
      </c>
      <c r="BP223" s="25" t="str">
        <f t="shared" si="51"/>
        <v/>
      </c>
    </row>
    <row r="224" spans="1:68" x14ac:dyDescent="0.2">
      <c r="A224" s="35" t="s">
        <v>546</v>
      </c>
      <c r="B224" s="36" t="s">
        <v>547</v>
      </c>
      <c r="C224" s="36">
        <v>0</v>
      </c>
      <c r="D224" s="36">
        <v>1</v>
      </c>
      <c r="E224" s="36" t="s">
        <v>548</v>
      </c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7"/>
      <c r="R224" s="38"/>
      <c r="S224" s="39"/>
      <c r="T224" s="36"/>
      <c r="U224" s="36"/>
      <c r="V224" s="36"/>
      <c r="W224" s="36"/>
      <c r="X224" s="37"/>
      <c r="Z224" s="40">
        <v>40695</v>
      </c>
      <c r="AA224" s="41"/>
      <c r="AB224" s="41"/>
      <c r="AC224" s="41"/>
      <c r="AD224" s="41"/>
      <c r="AE224" s="41"/>
      <c r="AF224" s="41"/>
      <c r="AG224" s="41"/>
      <c r="AH224" s="42"/>
      <c r="AJ224" s="39"/>
      <c r="AK224" s="43"/>
      <c r="AL224" s="43"/>
      <c r="AM224" s="37"/>
      <c r="AO224" s="39"/>
      <c r="AP224" s="43"/>
      <c r="AQ224" s="43"/>
      <c r="AR224" s="37"/>
      <c r="AT224" s="39"/>
      <c r="AU224" s="43"/>
      <c r="AV224" s="43"/>
      <c r="AW224" s="37"/>
      <c r="AY224" s="39"/>
      <c r="AZ224" s="37"/>
      <c r="BB224" s="39" t="str">
        <f t="shared" si="40"/>
        <v/>
      </c>
      <c r="BC224" s="36" t="str">
        <f t="shared" si="50"/>
        <v/>
      </c>
      <c r="BD224" s="37" t="str">
        <f t="shared" si="41"/>
        <v/>
      </c>
      <c r="BF224" s="39" t="str">
        <f t="shared" si="43"/>
        <v/>
      </c>
      <c r="BG224" s="36" t="str">
        <f t="shared" si="43"/>
        <v/>
      </c>
      <c r="BH224" s="36" t="str">
        <f t="shared" si="44"/>
        <v/>
      </c>
      <c r="BI224" s="36" t="str">
        <f t="shared" si="45"/>
        <v/>
      </c>
      <c r="BJ224" s="36" t="str">
        <f t="shared" si="45"/>
        <v/>
      </c>
      <c r="BK224" s="37" t="str">
        <f t="shared" si="42"/>
        <v/>
      </c>
      <c r="BM224" s="39" t="str">
        <f t="shared" si="47"/>
        <v/>
      </c>
      <c r="BN224" s="36" t="str">
        <f t="shared" si="48"/>
        <v/>
      </c>
      <c r="BO224" s="36" t="str">
        <f t="shared" si="49"/>
        <v/>
      </c>
      <c r="BP224" s="37" t="str">
        <f t="shared" si="51"/>
        <v/>
      </c>
    </row>
    <row r="225" spans="1:68" x14ac:dyDescent="0.2">
      <c r="A225" s="23" t="s">
        <v>549</v>
      </c>
      <c r="B225" s="24" t="s">
        <v>550</v>
      </c>
      <c r="C225" s="24">
        <v>0</v>
      </c>
      <c r="D225" s="24">
        <v>0</v>
      </c>
      <c r="E225" s="24"/>
      <c r="F225" s="24">
        <v>1</v>
      </c>
      <c r="G225" s="24">
        <v>1</v>
      </c>
      <c r="H225" s="24">
        <v>0</v>
      </c>
      <c r="I225" s="24">
        <v>1</v>
      </c>
      <c r="J225" s="24">
        <v>33</v>
      </c>
      <c r="K225" s="24">
        <v>1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5">
        <v>1</v>
      </c>
      <c r="R225" s="26">
        <v>134</v>
      </c>
      <c r="S225" s="27" t="s">
        <v>72</v>
      </c>
      <c r="T225" s="24" t="s">
        <v>67</v>
      </c>
      <c r="U225" s="24" t="s">
        <v>76</v>
      </c>
      <c r="V225" s="24">
        <v>0</v>
      </c>
      <c r="W225" s="24">
        <v>0</v>
      </c>
      <c r="X225" s="25"/>
      <c r="Y225" s="53"/>
      <c r="Z225" s="28">
        <v>40696</v>
      </c>
      <c r="AA225" s="29">
        <v>40737</v>
      </c>
      <c r="AB225" s="29">
        <v>40884</v>
      </c>
      <c r="AC225" s="29">
        <v>40884</v>
      </c>
      <c r="AD225" s="29">
        <v>41541</v>
      </c>
      <c r="AE225" s="29">
        <v>41585</v>
      </c>
      <c r="AF225" s="29">
        <v>41669</v>
      </c>
      <c r="AG225" s="29"/>
      <c r="AH225" s="33"/>
      <c r="AI225" s="53"/>
      <c r="AJ225" s="27">
        <v>0</v>
      </c>
      <c r="AK225" s="32"/>
      <c r="AL225" s="32"/>
      <c r="AM225" s="25"/>
      <c r="AN225" s="53"/>
      <c r="AO225" s="27">
        <v>0</v>
      </c>
      <c r="AP225" s="32"/>
      <c r="AQ225" s="32"/>
      <c r="AR225" s="25"/>
      <c r="AS225" s="53"/>
      <c r="AT225" s="27">
        <v>0</v>
      </c>
      <c r="AU225" s="32"/>
      <c r="AV225" s="32"/>
      <c r="AW225" s="25"/>
      <c r="AX225" s="53"/>
      <c r="AY225" s="27">
        <f>+(675+1125+1800+52)*12</f>
        <v>43824</v>
      </c>
      <c r="AZ225" s="25">
        <f>+(675+1125+1800+52)*12</f>
        <v>43824</v>
      </c>
      <c r="BA225" s="53"/>
      <c r="BB225" s="27">
        <f t="shared" si="40"/>
        <v>973</v>
      </c>
      <c r="BC225" s="24" t="str">
        <f t="shared" si="50"/>
        <v/>
      </c>
      <c r="BD225" s="25">
        <f t="shared" si="41"/>
        <v>973</v>
      </c>
      <c r="BE225" s="53"/>
      <c r="BF225" s="27">
        <f t="shared" si="43"/>
        <v>41</v>
      </c>
      <c r="BG225" s="24">
        <f t="shared" si="43"/>
        <v>147</v>
      </c>
      <c r="BH225" s="24">
        <f t="shared" si="44"/>
        <v>657</v>
      </c>
      <c r="BI225" s="24">
        <f t="shared" si="45"/>
        <v>44</v>
      </c>
      <c r="BJ225" s="24">
        <f t="shared" si="45"/>
        <v>84</v>
      </c>
      <c r="BK225" s="25">
        <f t="shared" si="42"/>
        <v>973</v>
      </c>
      <c r="BL225" s="53"/>
      <c r="BM225" s="27" t="str">
        <f t="shared" si="47"/>
        <v/>
      </c>
      <c r="BN225" s="24" t="str">
        <f t="shared" si="48"/>
        <v/>
      </c>
      <c r="BO225" s="24" t="str">
        <f t="shared" si="49"/>
        <v/>
      </c>
      <c r="BP225" s="25" t="str">
        <f t="shared" si="51"/>
        <v/>
      </c>
    </row>
    <row r="226" spans="1:68" x14ac:dyDescent="0.2">
      <c r="A226" s="23" t="s">
        <v>551</v>
      </c>
      <c r="B226" s="24" t="s">
        <v>552</v>
      </c>
      <c r="C226" s="24">
        <v>0</v>
      </c>
      <c r="D226" s="24">
        <v>0</v>
      </c>
      <c r="E226" s="24"/>
      <c r="F226" s="24">
        <v>1</v>
      </c>
      <c r="G226" s="24">
        <v>1</v>
      </c>
      <c r="H226" s="24">
        <v>0</v>
      </c>
      <c r="I226" s="24">
        <v>1</v>
      </c>
      <c r="J226" s="24">
        <v>49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5">
        <v>1</v>
      </c>
      <c r="R226" s="26">
        <v>133</v>
      </c>
      <c r="S226" s="27" t="s">
        <v>72</v>
      </c>
      <c r="T226" s="24" t="s">
        <v>67</v>
      </c>
      <c r="U226" s="24" t="s">
        <v>76</v>
      </c>
      <c r="V226" s="24">
        <v>1</v>
      </c>
      <c r="W226" s="24">
        <v>1</v>
      </c>
      <c r="X226" s="25" t="s">
        <v>73</v>
      </c>
      <c r="Y226" s="53"/>
      <c r="Z226" s="28">
        <v>40696</v>
      </c>
      <c r="AA226" s="29">
        <v>40703</v>
      </c>
      <c r="AB226" s="29">
        <v>40990</v>
      </c>
      <c r="AC226" s="29">
        <v>41023</v>
      </c>
      <c r="AD226" s="29">
        <v>41465</v>
      </c>
      <c r="AE226" s="29">
        <v>41592</v>
      </c>
      <c r="AF226" s="29">
        <v>41654</v>
      </c>
      <c r="AG226" s="29">
        <v>41669</v>
      </c>
      <c r="AH226" s="33">
        <v>42114</v>
      </c>
      <c r="AI226" s="53"/>
      <c r="AJ226" s="27">
        <v>0</v>
      </c>
      <c r="AK226" s="32"/>
      <c r="AL226" s="32"/>
      <c r="AM226" s="25"/>
      <c r="AN226" s="53"/>
      <c r="AO226" s="27">
        <v>1</v>
      </c>
      <c r="AP226" s="32">
        <v>41514</v>
      </c>
      <c r="AQ226" s="32">
        <v>41592</v>
      </c>
      <c r="AR226" s="25">
        <f>+AQ226-AP226</f>
        <v>78</v>
      </c>
      <c r="AS226" s="53"/>
      <c r="AT226" s="27">
        <v>0</v>
      </c>
      <c r="AU226" s="32"/>
      <c r="AV226" s="32"/>
      <c r="AW226" s="25"/>
      <c r="AX226" s="53"/>
      <c r="AY226" s="27">
        <f>+(1500+50+80+100)*12</f>
        <v>20760</v>
      </c>
      <c r="AZ226" s="25">
        <f>+(1500+50+80+100)*12</f>
        <v>20760</v>
      </c>
      <c r="BA226" s="53"/>
      <c r="BB226" s="27">
        <f t="shared" si="40"/>
        <v>958</v>
      </c>
      <c r="BC226" s="24">
        <f t="shared" si="50"/>
        <v>445</v>
      </c>
      <c r="BD226" s="25">
        <f t="shared" si="41"/>
        <v>1403</v>
      </c>
      <c r="BE226" s="53"/>
      <c r="BF226" s="27">
        <f t="shared" si="43"/>
        <v>7</v>
      </c>
      <c r="BG226" s="24">
        <f t="shared" si="43"/>
        <v>287</v>
      </c>
      <c r="BH226" s="24">
        <f t="shared" si="44"/>
        <v>475</v>
      </c>
      <c r="BI226" s="24">
        <f t="shared" si="45"/>
        <v>127</v>
      </c>
      <c r="BJ226" s="24">
        <f t="shared" si="45"/>
        <v>62</v>
      </c>
      <c r="BK226" s="25">
        <f t="shared" si="42"/>
        <v>958</v>
      </c>
      <c r="BL226" s="53"/>
      <c r="BM226" s="27" t="str">
        <f t="shared" si="47"/>
        <v/>
      </c>
      <c r="BN226" s="24" t="str">
        <f t="shared" si="48"/>
        <v/>
      </c>
      <c r="BO226" s="24" t="str">
        <f t="shared" si="49"/>
        <v/>
      </c>
      <c r="BP226" s="25" t="str">
        <f t="shared" si="51"/>
        <v/>
      </c>
    </row>
    <row r="227" spans="1:68" x14ac:dyDescent="0.2">
      <c r="A227" s="23" t="s">
        <v>553</v>
      </c>
      <c r="B227" s="24" t="s">
        <v>554</v>
      </c>
      <c r="C227" s="24">
        <v>0</v>
      </c>
      <c r="D227" s="24">
        <v>0</v>
      </c>
      <c r="E227" s="24"/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1</v>
      </c>
      <c r="P227" s="24">
        <v>0</v>
      </c>
      <c r="Q227" s="25">
        <v>0</v>
      </c>
      <c r="R227" s="26"/>
      <c r="S227" s="27"/>
      <c r="T227" s="24" t="s">
        <v>67</v>
      </c>
      <c r="U227" s="24" t="s">
        <v>272</v>
      </c>
      <c r="V227" s="24"/>
      <c r="W227" s="24"/>
      <c r="X227" s="25"/>
      <c r="Y227" s="53"/>
      <c r="Z227" s="28">
        <v>40702</v>
      </c>
      <c r="AA227" s="29" t="s">
        <v>69</v>
      </c>
      <c r="AB227" s="29" t="s">
        <v>69</v>
      </c>
      <c r="AC227" s="29" t="s">
        <v>69</v>
      </c>
      <c r="AD227" s="29" t="s">
        <v>69</v>
      </c>
      <c r="AE227" s="29" t="s">
        <v>69</v>
      </c>
      <c r="AF227" s="29">
        <v>40974</v>
      </c>
      <c r="AG227" s="29"/>
      <c r="AH227" s="33"/>
      <c r="AI227" s="53"/>
      <c r="AJ227" s="27">
        <v>0</v>
      </c>
      <c r="AK227" s="32"/>
      <c r="AL227" s="32"/>
      <c r="AM227" s="25"/>
      <c r="AN227" s="53"/>
      <c r="AO227" s="27">
        <v>0</v>
      </c>
      <c r="AP227" s="32"/>
      <c r="AQ227" s="32"/>
      <c r="AR227" s="25"/>
      <c r="AS227" s="53"/>
      <c r="AT227" s="27">
        <v>0</v>
      </c>
      <c r="AU227" s="32"/>
      <c r="AV227" s="32"/>
      <c r="AW227" s="25"/>
      <c r="AX227" s="53"/>
      <c r="AY227" s="27"/>
      <c r="AZ227" s="25"/>
      <c r="BA227" s="53"/>
      <c r="BB227" s="27">
        <f t="shared" si="40"/>
        <v>272</v>
      </c>
      <c r="BC227" s="24" t="str">
        <f t="shared" si="50"/>
        <v/>
      </c>
      <c r="BD227" s="25">
        <f t="shared" si="41"/>
        <v>272</v>
      </c>
      <c r="BE227" s="53"/>
      <c r="BF227" s="27" t="str">
        <f t="shared" si="43"/>
        <v/>
      </c>
      <c r="BG227" s="24" t="str">
        <f t="shared" si="43"/>
        <v/>
      </c>
      <c r="BH227" s="24" t="str">
        <f t="shared" si="44"/>
        <v/>
      </c>
      <c r="BI227" s="24" t="str">
        <f t="shared" si="45"/>
        <v/>
      </c>
      <c r="BJ227" s="24" t="str">
        <f t="shared" si="45"/>
        <v/>
      </c>
      <c r="BK227" s="25" t="str">
        <f t="shared" si="42"/>
        <v/>
      </c>
      <c r="BL227" s="53"/>
      <c r="BM227" s="27" t="str">
        <f t="shared" si="47"/>
        <v/>
      </c>
      <c r="BN227" s="24" t="str">
        <f t="shared" si="48"/>
        <v/>
      </c>
      <c r="BO227" s="24" t="str">
        <f t="shared" si="49"/>
        <v/>
      </c>
      <c r="BP227" s="25" t="str">
        <f t="shared" si="51"/>
        <v/>
      </c>
    </row>
    <row r="228" spans="1:68" x14ac:dyDescent="0.2">
      <c r="A228" s="35" t="s">
        <v>555</v>
      </c>
      <c r="B228" s="36" t="s">
        <v>556</v>
      </c>
      <c r="C228" s="36">
        <v>0</v>
      </c>
      <c r="D228" s="36">
        <v>1</v>
      </c>
      <c r="E228" s="36" t="s">
        <v>548</v>
      </c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7"/>
      <c r="R228" s="38"/>
      <c r="S228" s="39"/>
      <c r="T228" s="36"/>
      <c r="U228" s="36"/>
      <c r="V228" s="36"/>
      <c r="W228" s="36"/>
      <c r="X228" s="37"/>
      <c r="Z228" s="40">
        <v>40708</v>
      </c>
      <c r="AA228" s="41"/>
      <c r="AB228" s="41"/>
      <c r="AC228" s="41"/>
      <c r="AD228" s="41"/>
      <c r="AE228" s="41"/>
      <c r="AF228" s="41"/>
      <c r="AG228" s="41"/>
      <c r="AH228" s="42"/>
      <c r="AJ228" s="39"/>
      <c r="AK228" s="43"/>
      <c r="AL228" s="43"/>
      <c r="AM228" s="37"/>
      <c r="AO228" s="39"/>
      <c r="AP228" s="43"/>
      <c r="AQ228" s="43"/>
      <c r="AR228" s="37"/>
      <c r="AT228" s="39"/>
      <c r="AU228" s="43"/>
      <c r="AV228" s="43"/>
      <c r="AW228" s="37"/>
      <c r="AY228" s="39"/>
      <c r="AZ228" s="37"/>
      <c r="BB228" s="39" t="str">
        <f t="shared" si="40"/>
        <v/>
      </c>
      <c r="BC228" s="36" t="str">
        <f t="shared" si="50"/>
        <v/>
      </c>
      <c r="BD228" s="37" t="str">
        <f t="shared" si="41"/>
        <v/>
      </c>
      <c r="BF228" s="39" t="str">
        <f t="shared" si="43"/>
        <v/>
      </c>
      <c r="BG228" s="36" t="str">
        <f t="shared" si="43"/>
        <v/>
      </c>
      <c r="BH228" s="36" t="str">
        <f t="shared" si="44"/>
        <v/>
      </c>
      <c r="BI228" s="36" t="str">
        <f t="shared" si="45"/>
        <v/>
      </c>
      <c r="BJ228" s="36" t="str">
        <f t="shared" si="45"/>
        <v/>
      </c>
      <c r="BK228" s="37" t="str">
        <f t="shared" si="42"/>
        <v/>
      </c>
      <c r="BM228" s="39" t="str">
        <f t="shared" si="47"/>
        <v/>
      </c>
      <c r="BN228" s="36" t="str">
        <f t="shared" si="48"/>
        <v/>
      </c>
      <c r="BO228" s="36" t="str">
        <f t="shared" si="49"/>
        <v/>
      </c>
      <c r="BP228" s="37" t="str">
        <f t="shared" si="51"/>
        <v/>
      </c>
    </row>
    <row r="229" spans="1:68" x14ac:dyDescent="0.2">
      <c r="A229" s="35" t="s">
        <v>557</v>
      </c>
      <c r="B229" s="36" t="s">
        <v>558</v>
      </c>
      <c r="C229" s="36">
        <v>0</v>
      </c>
      <c r="D229" s="36">
        <v>1</v>
      </c>
      <c r="E229" s="36" t="s">
        <v>548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7"/>
      <c r="R229" s="38"/>
      <c r="S229" s="39"/>
      <c r="T229" s="36"/>
      <c r="U229" s="36"/>
      <c r="V229" s="36"/>
      <c r="W229" s="36"/>
      <c r="X229" s="37"/>
      <c r="Z229" s="40">
        <v>40710</v>
      </c>
      <c r="AA229" s="41"/>
      <c r="AB229" s="41"/>
      <c r="AC229" s="41"/>
      <c r="AD229" s="41"/>
      <c r="AE229" s="41"/>
      <c r="AF229" s="41"/>
      <c r="AG229" s="41"/>
      <c r="AH229" s="42"/>
      <c r="AJ229" s="39"/>
      <c r="AK229" s="43"/>
      <c r="AL229" s="43"/>
      <c r="AM229" s="37"/>
      <c r="AO229" s="39"/>
      <c r="AP229" s="43"/>
      <c r="AQ229" s="43"/>
      <c r="AR229" s="37"/>
      <c r="AT229" s="39"/>
      <c r="AU229" s="43"/>
      <c r="AV229" s="43"/>
      <c r="AW229" s="37"/>
      <c r="AY229" s="39"/>
      <c r="AZ229" s="37"/>
      <c r="BB229" s="39" t="str">
        <f t="shared" si="40"/>
        <v/>
      </c>
      <c r="BC229" s="36" t="str">
        <f t="shared" si="50"/>
        <v/>
      </c>
      <c r="BD229" s="37" t="str">
        <f t="shared" si="41"/>
        <v/>
      </c>
      <c r="BF229" s="39" t="str">
        <f t="shared" si="43"/>
        <v/>
      </c>
      <c r="BG229" s="36" t="str">
        <f t="shared" si="43"/>
        <v/>
      </c>
      <c r="BH229" s="36" t="str">
        <f t="shared" si="44"/>
        <v/>
      </c>
      <c r="BI229" s="36" t="str">
        <f t="shared" si="45"/>
        <v/>
      </c>
      <c r="BJ229" s="36" t="str">
        <f t="shared" si="45"/>
        <v/>
      </c>
      <c r="BK229" s="37" t="str">
        <f t="shared" si="42"/>
        <v/>
      </c>
      <c r="BM229" s="39" t="str">
        <f t="shared" si="47"/>
        <v/>
      </c>
      <c r="BN229" s="36" t="str">
        <f t="shared" si="48"/>
        <v/>
      </c>
      <c r="BO229" s="36" t="str">
        <f t="shared" si="49"/>
        <v/>
      </c>
      <c r="BP229" s="37" t="str">
        <f t="shared" si="51"/>
        <v/>
      </c>
    </row>
    <row r="230" spans="1:68" x14ac:dyDescent="0.2">
      <c r="A230" s="23" t="s">
        <v>559</v>
      </c>
      <c r="B230" s="24" t="s">
        <v>560</v>
      </c>
      <c r="C230" s="24">
        <v>0</v>
      </c>
      <c r="D230" s="24">
        <v>0</v>
      </c>
      <c r="E230" s="24"/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1</v>
      </c>
      <c r="P230" s="24">
        <v>0</v>
      </c>
      <c r="Q230" s="25">
        <v>0</v>
      </c>
      <c r="R230" s="26"/>
      <c r="S230" s="27"/>
      <c r="T230" s="24" t="s">
        <v>62</v>
      </c>
      <c r="U230" s="24" t="s">
        <v>76</v>
      </c>
      <c r="V230" s="24"/>
      <c r="W230" s="24"/>
      <c r="X230" s="25"/>
      <c r="Y230" s="53"/>
      <c r="Z230" s="28">
        <v>40718</v>
      </c>
      <c r="AA230" s="29" t="s">
        <v>69</v>
      </c>
      <c r="AB230" s="29" t="s">
        <v>69</v>
      </c>
      <c r="AC230" s="29" t="s">
        <v>69</v>
      </c>
      <c r="AD230" s="29" t="s">
        <v>69</v>
      </c>
      <c r="AE230" s="29" t="s">
        <v>69</v>
      </c>
      <c r="AF230" s="29">
        <v>40743</v>
      </c>
      <c r="AG230" s="29"/>
      <c r="AH230" s="33"/>
      <c r="AI230" s="53"/>
      <c r="AJ230" s="27">
        <v>0</v>
      </c>
      <c r="AK230" s="32"/>
      <c r="AL230" s="32"/>
      <c r="AM230" s="25"/>
      <c r="AN230" s="53"/>
      <c r="AO230" s="27">
        <v>0</v>
      </c>
      <c r="AP230" s="32"/>
      <c r="AQ230" s="32"/>
      <c r="AR230" s="25"/>
      <c r="AS230" s="53"/>
      <c r="AT230" s="27">
        <v>0</v>
      </c>
      <c r="AU230" s="32"/>
      <c r="AV230" s="32"/>
      <c r="AW230" s="25"/>
      <c r="AX230" s="53"/>
      <c r="AY230" s="27">
        <v>0</v>
      </c>
      <c r="AZ230" s="25">
        <v>0</v>
      </c>
      <c r="BA230" s="53"/>
      <c r="BB230" s="27">
        <f t="shared" si="40"/>
        <v>25</v>
      </c>
      <c r="BC230" s="24" t="str">
        <f t="shared" si="50"/>
        <v/>
      </c>
      <c r="BD230" s="25">
        <f t="shared" si="41"/>
        <v>25</v>
      </c>
      <c r="BE230" s="53"/>
      <c r="BF230" s="27" t="str">
        <f t="shared" si="43"/>
        <v/>
      </c>
      <c r="BG230" s="24" t="str">
        <f t="shared" si="43"/>
        <v/>
      </c>
      <c r="BH230" s="24" t="str">
        <f t="shared" si="44"/>
        <v/>
      </c>
      <c r="BI230" s="24" t="str">
        <f t="shared" si="45"/>
        <v/>
      </c>
      <c r="BJ230" s="24" t="str">
        <f t="shared" si="45"/>
        <v/>
      </c>
      <c r="BK230" s="25" t="str">
        <f t="shared" si="42"/>
        <v/>
      </c>
      <c r="BL230" s="53"/>
      <c r="BM230" s="27" t="str">
        <f t="shared" si="47"/>
        <v/>
      </c>
      <c r="BN230" s="24" t="str">
        <f t="shared" si="48"/>
        <v/>
      </c>
      <c r="BO230" s="24" t="str">
        <f t="shared" si="49"/>
        <v/>
      </c>
      <c r="BP230" s="25" t="str">
        <f t="shared" si="51"/>
        <v/>
      </c>
    </row>
    <row r="231" spans="1:68" x14ac:dyDescent="0.2">
      <c r="A231" s="23" t="s">
        <v>561</v>
      </c>
      <c r="B231" s="24" t="s">
        <v>562</v>
      </c>
      <c r="C231" s="24">
        <v>0</v>
      </c>
      <c r="D231" s="24">
        <v>0</v>
      </c>
      <c r="E231" s="24"/>
      <c r="F231" s="24">
        <v>0</v>
      </c>
      <c r="G231" s="24">
        <v>0</v>
      </c>
      <c r="H231" s="24">
        <v>0</v>
      </c>
      <c r="I231" s="24">
        <v>1</v>
      </c>
      <c r="J231" s="24">
        <v>14</v>
      </c>
      <c r="K231" s="24">
        <v>4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5">
        <v>1</v>
      </c>
      <c r="R231" s="26">
        <v>125</v>
      </c>
      <c r="S231" s="27" t="s">
        <v>66</v>
      </c>
      <c r="T231" s="24" t="s">
        <v>62</v>
      </c>
      <c r="U231" s="24" t="s">
        <v>137</v>
      </c>
      <c r="V231" s="24">
        <v>1</v>
      </c>
      <c r="W231" s="24">
        <v>1</v>
      </c>
      <c r="X231" s="25" t="s">
        <v>73</v>
      </c>
      <c r="Z231" s="28">
        <v>40722</v>
      </c>
      <c r="AA231" s="29">
        <v>40733</v>
      </c>
      <c r="AB231" s="29">
        <v>40863</v>
      </c>
      <c r="AC231" s="29">
        <v>40898</v>
      </c>
      <c r="AD231" s="29">
        <v>41102</v>
      </c>
      <c r="AE231" s="29">
        <v>41143</v>
      </c>
      <c r="AF231" s="29">
        <v>41194</v>
      </c>
      <c r="AG231" s="29">
        <v>41208</v>
      </c>
      <c r="AH231" s="33">
        <v>41478</v>
      </c>
      <c r="AJ231" s="27">
        <v>0</v>
      </c>
      <c r="AK231" s="32"/>
      <c r="AL231" s="32"/>
      <c r="AM231" s="25"/>
      <c r="AO231" s="27">
        <v>0</v>
      </c>
      <c r="AP231" s="32"/>
      <c r="AQ231" s="32"/>
      <c r="AR231" s="25"/>
      <c r="AT231" s="27">
        <v>1</v>
      </c>
      <c r="AU231" s="32">
        <v>41143</v>
      </c>
      <c r="AV231" s="32">
        <v>41150</v>
      </c>
      <c r="AW231" s="25">
        <f>+AV231-AU231</f>
        <v>7</v>
      </c>
      <c r="AY231" s="27">
        <v>0</v>
      </c>
      <c r="AZ231" s="25">
        <v>0</v>
      </c>
      <c r="BB231" s="27">
        <f t="shared" si="40"/>
        <v>472</v>
      </c>
      <c r="BC231" s="24">
        <f t="shared" si="50"/>
        <v>270</v>
      </c>
      <c r="BD231" s="25">
        <f t="shared" si="41"/>
        <v>742</v>
      </c>
      <c r="BF231" s="27">
        <f t="shared" si="43"/>
        <v>11</v>
      </c>
      <c r="BG231" s="24">
        <f t="shared" si="43"/>
        <v>130</v>
      </c>
      <c r="BH231" s="24">
        <f t="shared" si="44"/>
        <v>239</v>
      </c>
      <c r="BI231" s="24">
        <f t="shared" si="45"/>
        <v>41</v>
      </c>
      <c r="BJ231" s="24">
        <f t="shared" si="45"/>
        <v>51</v>
      </c>
      <c r="BK231" s="25">
        <f t="shared" si="42"/>
        <v>472</v>
      </c>
      <c r="BL231" s="53"/>
      <c r="BM231" s="27" t="str">
        <f t="shared" si="47"/>
        <v/>
      </c>
      <c r="BN231" s="24" t="str">
        <f t="shared" si="48"/>
        <v/>
      </c>
      <c r="BO231" s="24"/>
      <c r="BP231" s="25"/>
    </row>
    <row r="232" spans="1:68" x14ac:dyDescent="0.2">
      <c r="A232" s="23" t="s">
        <v>563</v>
      </c>
      <c r="B232" s="24" t="s">
        <v>564</v>
      </c>
      <c r="C232" s="24">
        <v>0</v>
      </c>
      <c r="D232" s="24">
        <v>0</v>
      </c>
      <c r="E232" s="24"/>
      <c r="F232" s="24">
        <v>0</v>
      </c>
      <c r="G232" s="24">
        <v>0</v>
      </c>
      <c r="H232" s="24">
        <v>1</v>
      </c>
      <c r="I232" s="24">
        <v>0</v>
      </c>
      <c r="J232" s="24">
        <v>0</v>
      </c>
      <c r="K232" s="24">
        <v>2</v>
      </c>
      <c r="L232" s="24">
        <v>1</v>
      </c>
      <c r="M232" s="24">
        <v>0</v>
      </c>
      <c r="N232" s="24">
        <v>0</v>
      </c>
      <c r="O232" s="24">
        <v>0</v>
      </c>
      <c r="P232" s="24">
        <v>0</v>
      </c>
      <c r="Q232" s="25">
        <v>0</v>
      </c>
      <c r="R232" s="26"/>
      <c r="S232" s="27"/>
      <c r="T232" s="24" t="s">
        <v>208</v>
      </c>
      <c r="U232" s="24" t="s">
        <v>68</v>
      </c>
      <c r="V232" s="24"/>
      <c r="W232" s="24"/>
      <c r="X232" s="25"/>
      <c r="Y232" s="53"/>
      <c r="Z232" s="28">
        <v>40732</v>
      </c>
      <c r="AA232" s="29">
        <v>40750</v>
      </c>
      <c r="AB232" s="29" t="s">
        <v>69</v>
      </c>
      <c r="AC232" s="29" t="s">
        <v>69</v>
      </c>
      <c r="AD232" s="29" t="s">
        <v>69</v>
      </c>
      <c r="AE232" s="29" t="s">
        <v>69</v>
      </c>
      <c r="AF232" s="29">
        <v>40983</v>
      </c>
      <c r="AG232" s="29"/>
      <c r="AH232" s="33"/>
      <c r="AI232" s="53"/>
      <c r="AJ232" s="27">
        <v>0</v>
      </c>
      <c r="AK232" s="32"/>
      <c r="AL232" s="32"/>
      <c r="AM232" s="25"/>
      <c r="AN232" s="53"/>
      <c r="AO232" s="27">
        <v>0</v>
      </c>
      <c r="AP232" s="32"/>
      <c r="AQ232" s="32"/>
      <c r="AR232" s="25"/>
      <c r="AS232" s="53"/>
      <c r="AT232" s="27">
        <v>0</v>
      </c>
      <c r="AU232" s="32"/>
      <c r="AV232" s="32"/>
      <c r="AW232" s="25"/>
      <c r="AX232" s="53"/>
      <c r="AY232" s="27">
        <v>0</v>
      </c>
      <c r="AZ232" s="25">
        <v>0</v>
      </c>
      <c r="BA232" s="53"/>
      <c r="BB232" s="27">
        <f t="shared" si="40"/>
        <v>251</v>
      </c>
      <c r="BC232" s="24" t="str">
        <f t="shared" si="50"/>
        <v/>
      </c>
      <c r="BD232" s="25">
        <f t="shared" si="41"/>
        <v>251</v>
      </c>
      <c r="BE232" s="53"/>
      <c r="BF232" s="27" t="str">
        <f t="shared" si="43"/>
        <v/>
      </c>
      <c r="BG232" s="24" t="str">
        <f t="shared" si="43"/>
        <v/>
      </c>
      <c r="BH232" s="24" t="str">
        <f t="shared" si="44"/>
        <v/>
      </c>
      <c r="BI232" s="24" t="str">
        <f t="shared" si="45"/>
        <v/>
      </c>
      <c r="BJ232" s="24" t="str">
        <f t="shared" si="45"/>
        <v/>
      </c>
      <c r="BK232" s="25" t="str">
        <f t="shared" si="42"/>
        <v/>
      </c>
      <c r="BL232" s="53"/>
      <c r="BM232" s="27" t="str">
        <f t="shared" si="47"/>
        <v/>
      </c>
      <c r="BN232" s="24" t="str">
        <f t="shared" si="48"/>
        <v/>
      </c>
      <c r="BO232" s="24" t="str">
        <f>+IF(AND($I232=0,$Q232=1),AF232-AE232,"")</f>
        <v/>
      </c>
      <c r="BP232" s="25" t="str">
        <f>+IF(AND($I232=0,$Q232=1),AF232-Z232,"")</f>
        <v/>
      </c>
    </row>
    <row r="233" spans="1:68" x14ac:dyDescent="0.2">
      <c r="A233" s="23" t="s">
        <v>565</v>
      </c>
      <c r="B233" s="24" t="s">
        <v>566</v>
      </c>
      <c r="C233" s="24">
        <v>0</v>
      </c>
      <c r="D233" s="24">
        <v>0</v>
      </c>
      <c r="E233" s="24"/>
      <c r="F233" s="24">
        <v>0</v>
      </c>
      <c r="G233" s="24">
        <v>0</v>
      </c>
      <c r="H233" s="24">
        <v>0</v>
      </c>
      <c r="I233" s="24">
        <v>1</v>
      </c>
      <c r="J233" s="24">
        <v>8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5">
        <v>1</v>
      </c>
      <c r="R233" s="26">
        <v>126</v>
      </c>
      <c r="S233" s="27" t="s">
        <v>66</v>
      </c>
      <c r="T233" s="24" t="s">
        <v>134</v>
      </c>
      <c r="U233" s="24" t="s">
        <v>260</v>
      </c>
      <c r="V233" s="24">
        <v>0</v>
      </c>
      <c r="W233" s="24">
        <v>1</v>
      </c>
      <c r="X233" s="25" t="s">
        <v>73</v>
      </c>
      <c r="Z233" s="28">
        <v>40781</v>
      </c>
      <c r="AA233" s="29">
        <v>40816</v>
      </c>
      <c r="AB233" s="29">
        <v>40939</v>
      </c>
      <c r="AC233" s="29">
        <v>40939</v>
      </c>
      <c r="AD233" s="29">
        <v>41107</v>
      </c>
      <c r="AE233" s="29">
        <v>41151</v>
      </c>
      <c r="AF233" s="29">
        <v>41241</v>
      </c>
      <c r="AG233" s="29">
        <v>41253</v>
      </c>
      <c r="AH233" s="33">
        <v>41456</v>
      </c>
      <c r="AJ233" s="27">
        <v>0</v>
      </c>
      <c r="AK233" s="32"/>
      <c r="AL233" s="32"/>
      <c r="AM233" s="25"/>
      <c r="AO233" s="27">
        <v>0</v>
      </c>
      <c r="AP233" s="32"/>
      <c r="AQ233" s="32"/>
      <c r="AR233" s="25"/>
      <c r="AT233" s="27">
        <v>1</v>
      </c>
      <c r="AU233" s="32">
        <v>41151</v>
      </c>
      <c r="AV233" s="32">
        <v>41164</v>
      </c>
      <c r="AW233" s="25">
        <f>+AV233-AU233</f>
        <v>13</v>
      </c>
      <c r="AY233" s="27">
        <v>0</v>
      </c>
      <c r="AZ233" s="25">
        <v>0</v>
      </c>
      <c r="BB233" s="27">
        <f t="shared" si="40"/>
        <v>460</v>
      </c>
      <c r="BC233" s="24">
        <f t="shared" si="50"/>
        <v>203</v>
      </c>
      <c r="BD233" s="25">
        <f t="shared" si="41"/>
        <v>663</v>
      </c>
      <c r="BF233" s="27">
        <f t="shared" si="43"/>
        <v>35</v>
      </c>
      <c r="BG233" s="24">
        <f t="shared" si="43"/>
        <v>123</v>
      </c>
      <c r="BH233" s="24">
        <f t="shared" si="44"/>
        <v>168</v>
      </c>
      <c r="BI233" s="24">
        <f t="shared" si="45"/>
        <v>44</v>
      </c>
      <c r="BJ233" s="24">
        <f t="shared" si="45"/>
        <v>90</v>
      </c>
      <c r="BK233" s="25">
        <f t="shared" si="42"/>
        <v>460</v>
      </c>
      <c r="BL233" s="53"/>
      <c r="BM233" s="27" t="str">
        <f t="shared" si="47"/>
        <v/>
      </c>
      <c r="BN233" s="24" t="str">
        <f t="shared" si="48"/>
        <v/>
      </c>
      <c r="BO233" s="24"/>
      <c r="BP233" s="25"/>
    </row>
    <row r="234" spans="1:68" x14ac:dyDescent="0.2">
      <c r="A234" s="35" t="s">
        <v>567</v>
      </c>
      <c r="B234" s="36" t="s">
        <v>568</v>
      </c>
      <c r="C234" s="36">
        <v>0</v>
      </c>
      <c r="D234" s="36">
        <v>1</v>
      </c>
      <c r="E234" s="36" t="s">
        <v>569</v>
      </c>
      <c r="F234" s="36">
        <v>0</v>
      </c>
      <c r="G234" s="36">
        <v>0</v>
      </c>
      <c r="H234" s="36">
        <v>0</v>
      </c>
      <c r="I234" s="36"/>
      <c r="J234" s="36"/>
      <c r="K234" s="36"/>
      <c r="L234" s="36"/>
      <c r="M234" s="36"/>
      <c r="N234" s="36"/>
      <c r="O234" s="36"/>
      <c r="P234" s="36"/>
      <c r="Q234" s="37"/>
      <c r="R234" s="38"/>
      <c r="S234" s="39"/>
      <c r="T234" s="36"/>
      <c r="U234" s="36"/>
      <c r="V234" s="36"/>
      <c r="W234" s="36"/>
      <c r="X234" s="37"/>
      <c r="Z234" s="40">
        <v>40786</v>
      </c>
      <c r="AA234" s="41"/>
      <c r="AB234" s="41"/>
      <c r="AC234" s="41"/>
      <c r="AD234" s="41"/>
      <c r="AE234" s="41"/>
      <c r="AF234" s="41"/>
      <c r="AG234" s="41"/>
      <c r="AH234" s="42"/>
      <c r="AJ234" s="39"/>
      <c r="AK234" s="43"/>
      <c r="AL234" s="43"/>
      <c r="AM234" s="37"/>
      <c r="AO234" s="39"/>
      <c r="AP234" s="43"/>
      <c r="AQ234" s="43"/>
      <c r="AR234" s="37"/>
      <c r="AT234" s="39"/>
      <c r="AU234" s="43"/>
      <c r="AV234" s="43"/>
      <c r="AW234" s="37"/>
      <c r="AY234" s="39"/>
      <c r="AZ234" s="37"/>
      <c r="BB234" s="39" t="str">
        <f t="shared" si="40"/>
        <v/>
      </c>
      <c r="BC234" s="36" t="str">
        <f t="shared" si="50"/>
        <v/>
      </c>
      <c r="BD234" s="37" t="str">
        <f t="shared" si="41"/>
        <v/>
      </c>
      <c r="BF234" s="39" t="str">
        <f t="shared" si="43"/>
        <v/>
      </c>
      <c r="BG234" s="36" t="str">
        <f t="shared" si="43"/>
        <v/>
      </c>
      <c r="BH234" s="36" t="str">
        <f t="shared" si="44"/>
        <v/>
      </c>
      <c r="BI234" s="36" t="str">
        <f t="shared" si="45"/>
        <v/>
      </c>
      <c r="BJ234" s="36" t="str">
        <f t="shared" si="45"/>
        <v/>
      </c>
      <c r="BK234" s="37" t="str">
        <f t="shared" si="42"/>
        <v/>
      </c>
      <c r="BM234" s="39" t="str">
        <f t="shared" si="47"/>
        <v/>
      </c>
      <c r="BN234" s="36" t="str">
        <f t="shared" si="48"/>
        <v/>
      </c>
      <c r="BO234" s="36" t="str">
        <f t="shared" ref="BO234:BO297" si="52">+IF(AND($I234=0,$Q234=1),AF234-AE234,"")</f>
        <v/>
      </c>
      <c r="BP234" s="37" t="str">
        <f t="shared" ref="BP234:BP297" si="53">+IF(AND($I234=0,$Q234=1),AF234-Z234,"")</f>
        <v/>
      </c>
    </row>
    <row r="235" spans="1:68" x14ac:dyDescent="0.2">
      <c r="A235" s="35" t="s">
        <v>570</v>
      </c>
      <c r="B235" s="36" t="s">
        <v>571</v>
      </c>
      <c r="C235" s="36">
        <v>0</v>
      </c>
      <c r="D235" s="36">
        <v>1</v>
      </c>
      <c r="E235" s="36" t="s">
        <v>548</v>
      </c>
      <c r="F235" s="36">
        <v>0</v>
      </c>
      <c r="G235" s="36">
        <v>0</v>
      </c>
      <c r="H235" s="36">
        <v>0</v>
      </c>
      <c r="I235" s="36"/>
      <c r="J235" s="36"/>
      <c r="K235" s="36"/>
      <c r="L235" s="36"/>
      <c r="M235" s="36"/>
      <c r="N235" s="36"/>
      <c r="O235" s="36"/>
      <c r="P235" s="36"/>
      <c r="Q235" s="37"/>
      <c r="R235" s="38"/>
      <c r="S235" s="39"/>
      <c r="T235" s="36"/>
      <c r="U235" s="36"/>
      <c r="V235" s="36"/>
      <c r="W235" s="36"/>
      <c r="X235" s="37"/>
      <c r="Z235" s="40">
        <v>40800</v>
      </c>
      <c r="AA235" s="41"/>
      <c r="AB235" s="41"/>
      <c r="AC235" s="41"/>
      <c r="AD235" s="41"/>
      <c r="AE235" s="41"/>
      <c r="AF235" s="41"/>
      <c r="AG235" s="41"/>
      <c r="AH235" s="42"/>
      <c r="AJ235" s="39"/>
      <c r="AK235" s="43"/>
      <c r="AL235" s="43"/>
      <c r="AM235" s="37"/>
      <c r="AO235" s="39"/>
      <c r="AP235" s="43"/>
      <c r="AQ235" s="43"/>
      <c r="AR235" s="37"/>
      <c r="AT235" s="39"/>
      <c r="AU235" s="43"/>
      <c r="AV235" s="43"/>
      <c r="AW235" s="37"/>
      <c r="AY235" s="39"/>
      <c r="AZ235" s="37"/>
      <c r="BB235" s="39" t="str">
        <f t="shared" si="40"/>
        <v/>
      </c>
      <c r="BC235" s="36" t="str">
        <f t="shared" si="50"/>
        <v/>
      </c>
      <c r="BD235" s="37" t="str">
        <f t="shared" si="41"/>
        <v/>
      </c>
      <c r="BF235" s="39" t="str">
        <f t="shared" si="43"/>
        <v/>
      </c>
      <c r="BG235" s="36" t="str">
        <f t="shared" si="43"/>
        <v/>
      </c>
      <c r="BH235" s="36" t="str">
        <f t="shared" si="44"/>
        <v/>
      </c>
      <c r="BI235" s="36" t="str">
        <f t="shared" si="45"/>
        <v/>
      </c>
      <c r="BJ235" s="36" t="str">
        <f t="shared" si="45"/>
        <v/>
      </c>
      <c r="BK235" s="37" t="str">
        <f t="shared" si="42"/>
        <v/>
      </c>
      <c r="BM235" s="39" t="str">
        <f t="shared" si="47"/>
        <v/>
      </c>
      <c r="BN235" s="36" t="str">
        <f t="shared" si="48"/>
        <v/>
      </c>
      <c r="BO235" s="36" t="str">
        <f t="shared" si="52"/>
        <v/>
      </c>
      <c r="BP235" s="37" t="str">
        <f t="shared" si="53"/>
        <v/>
      </c>
    </row>
    <row r="236" spans="1:68" x14ac:dyDescent="0.2">
      <c r="A236" s="23" t="s">
        <v>572</v>
      </c>
      <c r="B236" s="24" t="s">
        <v>552</v>
      </c>
      <c r="C236" s="24">
        <v>0</v>
      </c>
      <c r="D236" s="24">
        <v>0</v>
      </c>
      <c r="E236" s="24"/>
      <c r="F236" s="24">
        <v>1</v>
      </c>
      <c r="G236" s="24">
        <v>1</v>
      </c>
      <c r="H236" s="24">
        <v>0</v>
      </c>
      <c r="I236" s="24">
        <v>1</v>
      </c>
      <c r="J236" s="24">
        <v>57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5">
        <v>1</v>
      </c>
      <c r="R236" s="26">
        <v>136</v>
      </c>
      <c r="S236" s="27" t="s">
        <v>72</v>
      </c>
      <c r="T236" s="24" t="s">
        <v>67</v>
      </c>
      <c r="U236" s="24" t="s">
        <v>76</v>
      </c>
      <c r="V236" s="24">
        <v>0</v>
      </c>
      <c r="W236" s="24">
        <v>1</v>
      </c>
      <c r="X236" s="25" t="s">
        <v>73</v>
      </c>
      <c r="Y236" s="53"/>
      <c r="Z236" s="28">
        <v>40827</v>
      </c>
      <c r="AA236" s="29">
        <v>40840</v>
      </c>
      <c r="AB236" s="29">
        <v>40989</v>
      </c>
      <c r="AC236" s="29">
        <v>40994</v>
      </c>
      <c r="AD236" s="29">
        <v>41492</v>
      </c>
      <c r="AE236" s="29">
        <v>41627</v>
      </c>
      <c r="AF236" s="29">
        <v>41767</v>
      </c>
      <c r="AG236" s="29">
        <v>41781</v>
      </c>
      <c r="AH236" s="33">
        <v>42033</v>
      </c>
      <c r="AI236" s="53"/>
      <c r="AJ236" s="27">
        <v>1</v>
      </c>
      <c r="AK236" s="32">
        <v>41010</v>
      </c>
      <c r="AL236" s="32">
        <v>41045</v>
      </c>
      <c r="AM236" s="25">
        <f>+AL236-AK236-1</f>
        <v>34</v>
      </c>
      <c r="AN236" s="53"/>
      <c r="AO236" s="27">
        <v>1</v>
      </c>
      <c r="AP236" s="32">
        <v>41549</v>
      </c>
      <c r="AQ236" s="32">
        <v>41627</v>
      </c>
      <c r="AR236" s="25">
        <f>+AQ236-AP236</f>
        <v>78</v>
      </c>
      <c r="AS236" s="53"/>
      <c r="AT236" s="27">
        <v>0</v>
      </c>
      <c r="AU236" s="32"/>
      <c r="AV236" s="32"/>
      <c r="AW236" s="25"/>
      <c r="AX236" s="53"/>
      <c r="AY236" s="27">
        <f>+(80+30)*12</f>
        <v>1320</v>
      </c>
      <c r="AZ236" s="25">
        <v>1320</v>
      </c>
      <c r="BA236" s="53"/>
      <c r="BB236" s="27">
        <f t="shared" si="40"/>
        <v>940</v>
      </c>
      <c r="BC236" s="24">
        <f t="shared" si="50"/>
        <v>252</v>
      </c>
      <c r="BD236" s="25">
        <f t="shared" si="41"/>
        <v>1192</v>
      </c>
      <c r="BE236" s="53"/>
      <c r="BF236" s="27">
        <f t="shared" si="43"/>
        <v>13</v>
      </c>
      <c r="BG236" s="24">
        <f t="shared" si="43"/>
        <v>149</v>
      </c>
      <c r="BH236" s="24">
        <f t="shared" si="44"/>
        <v>503</v>
      </c>
      <c r="BI236" s="24">
        <f t="shared" si="45"/>
        <v>135</v>
      </c>
      <c r="BJ236" s="24">
        <f t="shared" si="45"/>
        <v>140</v>
      </c>
      <c r="BK236" s="25">
        <f t="shared" si="42"/>
        <v>940</v>
      </c>
      <c r="BL236" s="53"/>
      <c r="BM236" s="27" t="str">
        <f t="shared" si="47"/>
        <v/>
      </c>
      <c r="BN236" s="24" t="str">
        <f t="shared" si="48"/>
        <v/>
      </c>
      <c r="BO236" s="24" t="str">
        <f t="shared" si="52"/>
        <v/>
      </c>
      <c r="BP236" s="25" t="str">
        <f t="shared" si="53"/>
        <v/>
      </c>
    </row>
    <row r="237" spans="1:68" x14ac:dyDescent="0.2">
      <c r="A237" s="23" t="s">
        <v>573</v>
      </c>
      <c r="B237" s="24" t="s">
        <v>574</v>
      </c>
      <c r="C237" s="24">
        <v>0</v>
      </c>
      <c r="D237" s="24">
        <v>0</v>
      </c>
      <c r="E237" s="24"/>
      <c r="F237" s="24">
        <v>1</v>
      </c>
      <c r="G237" s="24">
        <v>1</v>
      </c>
      <c r="H237" s="24">
        <v>0</v>
      </c>
      <c r="I237" s="24">
        <v>0</v>
      </c>
      <c r="J237" s="24">
        <v>0</v>
      </c>
      <c r="K237" s="24">
        <v>1</v>
      </c>
      <c r="L237" s="24">
        <v>1</v>
      </c>
      <c r="M237" s="24">
        <v>0</v>
      </c>
      <c r="N237" s="24">
        <v>0</v>
      </c>
      <c r="O237" s="24">
        <v>0</v>
      </c>
      <c r="P237" s="24">
        <v>0</v>
      </c>
      <c r="Q237" s="25">
        <v>0</v>
      </c>
      <c r="R237" s="26"/>
      <c r="S237" s="27"/>
      <c r="T237" s="24" t="s">
        <v>194</v>
      </c>
      <c r="U237" s="24" t="s">
        <v>125</v>
      </c>
      <c r="V237" s="24"/>
      <c r="W237" s="24"/>
      <c r="X237" s="25"/>
      <c r="Y237" s="53"/>
      <c r="Z237" s="28">
        <v>40842</v>
      </c>
      <c r="AA237" s="29">
        <v>40849</v>
      </c>
      <c r="AB237" s="29" t="s">
        <v>69</v>
      </c>
      <c r="AC237" s="29" t="s">
        <v>69</v>
      </c>
      <c r="AD237" s="29" t="s">
        <v>69</v>
      </c>
      <c r="AE237" s="29" t="s">
        <v>69</v>
      </c>
      <c r="AF237" s="29">
        <v>40878</v>
      </c>
      <c r="AG237" s="29"/>
      <c r="AH237" s="33"/>
      <c r="AI237" s="53"/>
      <c r="AJ237" s="27">
        <v>0</v>
      </c>
      <c r="AK237" s="32"/>
      <c r="AL237" s="32"/>
      <c r="AM237" s="25"/>
      <c r="AN237" s="53"/>
      <c r="AO237" s="27">
        <v>0</v>
      </c>
      <c r="AP237" s="32"/>
      <c r="AQ237" s="32"/>
      <c r="AR237" s="25"/>
      <c r="AS237" s="53"/>
      <c r="AT237" s="27">
        <v>0</v>
      </c>
      <c r="AU237" s="32"/>
      <c r="AV237" s="32"/>
      <c r="AW237" s="25"/>
      <c r="AX237" s="53"/>
      <c r="AY237" s="27">
        <v>0</v>
      </c>
      <c r="AZ237" s="25">
        <v>0</v>
      </c>
      <c r="BA237" s="53"/>
      <c r="BB237" s="27">
        <f t="shared" si="40"/>
        <v>36</v>
      </c>
      <c r="BC237" s="24" t="str">
        <f t="shared" si="50"/>
        <v/>
      </c>
      <c r="BD237" s="25">
        <f t="shared" si="41"/>
        <v>36</v>
      </c>
      <c r="BE237" s="53"/>
      <c r="BF237" s="27" t="str">
        <f t="shared" si="43"/>
        <v/>
      </c>
      <c r="BG237" s="24" t="str">
        <f t="shared" si="43"/>
        <v/>
      </c>
      <c r="BH237" s="24" t="str">
        <f t="shared" si="44"/>
        <v/>
      </c>
      <c r="BI237" s="24" t="str">
        <f t="shared" si="45"/>
        <v/>
      </c>
      <c r="BJ237" s="24" t="str">
        <f t="shared" si="45"/>
        <v/>
      </c>
      <c r="BK237" s="25" t="str">
        <f t="shared" si="42"/>
        <v/>
      </c>
      <c r="BL237" s="53"/>
      <c r="BM237" s="27" t="str">
        <f t="shared" si="47"/>
        <v/>
      </c>
      <c r="BN237" s="24" t="str">
        <f t="shared" si="48"/>
        <v/>
      </c>
      <c r="BO237" s="24" t="str">
        <f t="shared" si="52"/>
        <v/>
      </c>
      <c r="BP237" s="25" t="str">
        <f t="shared" si="53"/>
        <v/>
      </c>
    </row>
    <row r="238" spans="1:68" x14ac:dyDescent="0.2">
      <c r="A238" s="23" t="s">
        <v>575</v>
      </c>
      <c r="B238" s="24" t="s">
        <v>576</v>
      </c>
      <c r="C238" s="24">
        <v>0</v>
      </c>
      <c r="D238" s="24">
        <v>0</v>
      </c>
      <c r="E238" s="24"/>
      <c r="F238" s="24">
        <v>1</v>
      </c>
      <c r="G238" s="24">
        <v>1</v>
      </c>
      <c r="H238" s="24">
        <v>0</v>
      </c>
      <c r="I238" s="24">
        <v>1</v>
      </c>
      <c r="J238" s="24">
        <v>69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5">
        <v>1</v>
      </c>
      <c r="R238" s="26">
        <v>139</v>
      </c>
      <c r="S238" s="27" t="s">
        <v>72</v>
      </c>
      <c r="T238" s="24" t="s">
        <v>67</v>
      </c>
      <c r="U238" s="24" t="s">
        <v>68</v>
      </c>
      <c r="V238" s="24">
        <v>1</v>
      </c>
      <c r="W238" s="24">
        <v>1</v>
      </c>
      <c r="X238" s="25" t="s">
        <v>73</v>
      </c>
      <c r="Y238" s="53"/>
      <c r="Z238" s="28">
        <v>40877</v>
      </c>
      <c r="AA238" s="29">
        <v>40883</v>
      </c>
      <c r="AB238" s="29">
        <v>40990</v>
      </c>
      <c r="AC238" s="29">
        <v>40990</v>
      </c>
      <c r="AD238" s="29">
        <v>41702</v>
      </c>
      <c r="AE238" s="29">
        <v>41731</v>
      </c>
      <c r="AF238" s="29">
        <v>41907</v>
      </c>
      <c r="AG238" s="29">
        <v>41919</v>
      </c>
      <c r="AH238" s="33">
        <v>42306</v>
      </c>
      <c r="AI238" s="53"/>
      <c r="AJ238" s="27">
        <v>1</v>
      </c>
      <c r="AK238" s="32"/>
      <c r="AL238" s="32"/>
      <c r="AM238" s="25">
        <f>225+60</f>
        <v>285</v>
      </c>
      <c r="AN238" s="53"/>
      <c r="AO238" s="27">
        <v>0</v>
      </c>
      <c r="AP238" s="32"/>
      <c r="AQ238" s="32"/>
      <c r="AR238" s="25"/>
      <c r="AS238" s="53"/>
      <c r="AT238" s="27">
        <v>1</v>
      </c>
      <c r="AU238" s="32">
        <v>41731</v>
      </c>
      <c r="AV238" s="32">
        <v>41759</v>
      </c>
      <c r="AW238" s="25">
        <f>+AV238-AU238</f>
        <v>28</v>
      </c>
      <c r="AX238" s="53"/>
      <c r="AY238" s="27">
        <f>+(30000+30000+12000)*12</f>
        <v>864000</v>
      </c>
      <c r="AZ238" s="25">
        <f>+(30000+30000+12000+2000)*12</f>
        <v>888000</v>
      </c>
      <c r="BA238" s="53"/>
      <c r="BB238" s="27">
        <f t="shared" si="40"/>
        <v>1030</v>
      </c>
      <c r="BC238" s="24">
        <f t="shared" si="50"/>
        <v>387</v>
      </c>
      <c r="BD238" s="25">
        <f t="shared" si="41"/>
        <v>1417</v>
      </c>
      <c r="BE238" s="53"/>
      <c r="BF238" s="27">
        <f t="shared" si="43"/>
        <v>6</v>
      </c>
      <c r="BG238" s="24">
        <f t="shared" si="43"/>
        <v>107</v>
      </c>
      <c r="BH238" s="24">
        <f t="shared" si="44"/>
        <v>712</v>
      </c>
      <c r="BI238" s="24">
        <f t="shared" si="45"/>
        <v>29</v>
      </c>
      <c r="BJ238" s="24">
        <f t="shared" si="45"/>
        <v>176</v>
      </c>
      <c r="BK238" s="25">
        <f t="shared" si="42"/>
        <v>1030</v>
      </c>
      <c r="BL238" s="53"/>
      <c r="BM238" s="27" t="str">
        <f t="shared" si="47"/>
        <v/>
      </c>
      <c r="BN238" s="24" t="str">
        <f t="shared" si="48"/>
        <v/>
      </c>
      <c r="BO238" s="24" t="str">
        <f t="shared" si="52"/>
        <v/>
      </c>
      <c r="BP238" s="25" t="str">
        <f t="shared" si="53"/>
        <v/>
      </c>
    </row>
    <row r="239" spans="1:68" x14ac:dyDescent="0.2">
      <c r="A239" s="23" t="s">
        <v>577</v>
      </c>
      <c r="B239" s="24" t="s">
        <v>578</v>
      </c>
      <c r="C239" s="24">
        <v>0</v>
      </c>
      <c r="D239" s="24">
        <v>0</v>
      </c>
      <c r="E239" s="24"/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1</v>
      </c>
      <c r="P239" s="24">
        <v>0</v>
      </c>
      <c r="Q239" s="25">
        <v>0</v>
      </c>
      <c r="R239" s="26"/>
      <c r="S239" s="27"/>
      <c r="T239" s="24" t="s">
        <v>124</v>
      </c>
      <c r="U239" s="24" t="s">
        <v>128</v>
      </c>
      <c r="V239" s="24"/>
      <c r="W239" s="24"/>
      <c r="X239" s="25"/>
      <c r="Y239" s="53"/>
      <c r="Z239" s="28">
        <v>40906</v>
      </c>
      <c r="AA239" s="29" t="s">
        <v>69</v>
      </c>
      <c r="AB239" s="29" t="s">
        <v>69</v>
      </c>
      <c r="AC239" s="29" t="s">
        <v>69</v>
      </c>
      <c r="AD239" s="29" t="s">
        <v>69</v>
      </c>
      <c r="AE239" s="29" t="s">
        <v>69</v>
      </c>
      <c r="AF239" s="29">
        <v>41009</v>
      </c>
      <c r="AG239" s="29"/>
      <c r="AH239" s="33"/>
      <c r="AI239" s="53"/>
      <c r="AJ239" s="27">
        <v>0</v>
      </c>
      <c r="AK239" s="32"/>
      <c r="AL239" s="32"/>
      <c r="AM239" s="25"/>
      <c r="AN239" s="53"/>
      <c r="AO239" s="27">
        <v>0</v>
      </c>
      <c r="AP239" s="32"/>
      <c r="AQ239" s="32"/>
      <c r="AR239" s="25"/>
      <c r="AS239" s="53"/>
      <c r="AT239" s="27">
        <v>0</v>
      </c>
      <c r="AU239" s="32"/>
      <c r="AV239" s="32"/>
      <c r="AW239" s="25"/>
      <c r="AX239" s="53"/>
      <c r="AY239" s="27">
        <v>0</v>
      </c>
      <c r="AZ239" s="25">
        <v>0</v>
      </c>
      <c r="BA239" s="53"/>
      <c r="BB239" s="27">
        <f t="shared" si="40"/>
        <v>103</v>
      </c>
      <c r="BC239" s="24" t="str">
        <f t="shared" si="50"/>
        <v/>
      </c>
      <c r="BD239" s="25">
        <f t="shared" si="41"/>
        <v>103</v>
      </c>
      <c r="BE239" s="53"/>
      <c r="BF239" s="27" t="str">
        <f t="shared" si="43"/>
        <v/>
      </c>
      <c r="BG239" s="24" t="str">
        <f t="shared" si="43"/>
        <v/>
      </c>
      <c r="BH239" s="24" t="str">
        <f t="shared" si="44"/>
        <v/>
      </c>
      <c r="BI239" s="24" t="str">
        <f t="shared" si="45"/>
        <v/>
      </c>
      <c r="BJ239" s="24" t="str">
        <f t="shared" si="45"/>
        <v/>
      </c>
      <c r="BK239" s="25" t="str">
        <f t="shared" si="42"/>
        <v/>
      </c>
      <c r="BL239" s="53"/>
      <c r="BM239" s="27" t="str">
        <f t="shared" si="47"/>
        <v/>
      </c>
      <c r="BN239" s="24" t="str">
        <f t="shared" si="48"/>
        <v/>
      </c>
      <c r="BO239" s="24" t="str">
        <f t="shared" si="52"/>
        <v/>
      </c>
      <c r="BP239" s="25" t="str">
        <f t="shared" si="53"/>
        <v/>
      </c>
    </row>
    <row r="240" spans="1:68" x14ac:dyDescent="0.2">
      <c r="A240" s="23" t="s">
        <v>579</v>
      </c>
      <c r="B240" s="24" t="s">
        <v>580</v>
      </c>
      <c r="C240" s="24">
        <v>0</v>
      </c>
      <c r="D240" s="24">
        <v>0</v>
      </c>
      <c r="E240" s="24"/>
      <c r="F240" s="24">
        <v>0</v>
      </c>
      <c r="G240" s="24">
        <v>0</v>
      </c>
      <c r="H240" s="24">
        <v>0</v>
      </c>
      <c r="I240" s="24">
        <v>1</v>
      </c>
      <c r="J240" s="24">
        <v>8</v>
      </c>
      <c r="K240" s="24">
        <v>2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5">
        <v>1</v>
      </c>
      <c r="R240" s="26">
        <v>127</v>
      </c>
      <c r="S240" s="27" t="s">
        <v>66</v>
      </c>
      <c r="T240" s="24" t="s">
        <v>62</v>
      </c>
      <c r="U240" s="24" t="s">
        <v>260</v>
      </c>
      <c r="V240" s="24">
        <v>0</v>
      </c>
      <c r="W240" s="24">
        <v>0</v>
      </c>
      <c r="X240" s="25"/>
      <c r="Y240" s="53"/>
      <c r="Z240" s="28">
        <v>40917</v>
      </c>
      <c r="AA240" s="29">
        <v>40980</v>
      </c>
      <c r="AB240" s="29">
        <v>41039</v>
      </c>
      <c r="AC240" s="29">
        <v>41072</v>
      </c>
      <c r="AD240" s="29">
        <v>41135</v>
      </c>
      <c r="AE240" s="29">
        <v>41186</v>
      </c>
      <c r="AF240" s="29">
        <v>41284</v>
      </c>
      <c r="AG240" s="29"/>
      <c r="AH240" s="33"/>
      <c r="AI240" s="53"/>
      <c r="AJ240" s="27">
        <v>0</v>
      </c>
      <c r="AK240" s="32"/>
      <c r="AL240" s="32"/>
      <c r="AM240" s="25"/>
      <c r="AN240" s="53"/>
      <c r="AO240" s="27">
        <v>0</v>
      </c>
      <c r="AP240" s="32"/>
      <c r="AQ240" s="32"/>
      <c r="AR240" s="25"/>
      <c r="AS240" s="53"/>
      <c r="AT240" s="27">
        <v>1</v>
      </c>
      <c r="AU240" s="32">
        <v>41186</v>
      </c>
      <c r="AV240" s="32">
        <v>41242</v>
      </c>
      <c r="AW240" s="25">
        <f>+AV240-AU240</f>
        <v>56</v>
      </c>
      <c r="AX240" s="53"/>
      <c r="AY240" s="27">
        <v>0</v>
      </c>
      <c r="AZ240" s="25">
        <v>0</v>
      </c>
      <c r="BA240" s="53"/>
      <c r="BB240" s="27">
        <f t="shared" si="40"/>
        <v>367</v>
      </c>
      <c r="BC240" s="24" t="str">
        <f t="shared" si="50"/>
        <v/>
      </c>
      <c r="BD240" s="25">
        <f t="shared" si="41"/>
        <v>367</v>
      </c>
      <c r="BE240" s="53"/>
      <c r="BF240" s="27">
        <f t="shared" si="43"/>
        <v>63</v>
      </c>
      <c r="BG240" s="24">
        <f t="shared" si="43"/>
        <v>59</v>
      </c>
      <c r="BH240" s="24">
        <f t="shared" si="44"/>
        <v>96</v>
      </c>
      <c r="BI240" s="24">
        <f t="shared" si="45"/>
        <v>51</v>
      </c>
      <c r="BJ240" s="24">
        <f t="shared" si="45"/>
        <v>98</v>
      </c>
      <c r="BK240" s="25">
        <f t="shared" si="42"/>
        <v>367</v>
      </c>
      <c r="BL240" s="53"/>
      <c r="BM240" s="27" t="str">
        <f t="shared" si="47"/>
        <v/>
      </c>
      <c r="BN240" s="24" t="str">
        <f t="shared" si="48"/>
        <v/>
      </c>
      <c r="BO240" s="24" t="str">
        <f t="shared" si="52"/>
        <v/>
      </c>
      <c r="BP240" s="25" t="str">
        <f t="shared" si="53"/>
        <v/>
      </c>
    </row>
    <row r="241" spans="1:68" x14ac:dyDescent="0.2">
      <c r="A241" s="23" t="s">
        <v>581</v>
      </c>
      <c r="B241" s="24" t="s">
        <v>582</v>
      </c>
      <c r="C241" s="24">
        <v>0</v>
      </c>
      <c r="D241" s="24">
        <v>0</v>
      </c>
      <c r="E241" s="24"/>
      <c r="F241" s="24">
        <v>0</v>
      </c>
      <c r="G241" s="24">
        <v>0</v>
      </c>
      <c r="H241" s="24">
        <v>0</v>
      </c>
      <c r="I241" s="24">
        <v>1</v>
      </c>
      <c r="J241" s="24">
        <v>22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5">
        <v>1</v>
      </c>
      <c r="R241" s="26">
        <v>130</v>
      </c>
      <c r="S241" s="27" t="s">
        <v>72</v>
      </c>
      <c r="T241" s="24" t="s">
        <v>62</v>
      </c>
      <c r="U241" s="24" t="s">
        <v>79</v>
      </c>
      <c r="V241" s="24">
        <v>1</v>
      </c>
      <c r="W241" s="24">
        <v>1</v>
      </c>
      <c r="X241" s="25" t="s">
        <v>73</v>
      </c>
      <c r="Z241" s="28">
        <v>40970</v>
      </c>
      <c r="AA241" s="29">
        <v>40981</v>
      </c>
      <c r="AB241" s="29">
        <v>41037</v>
      </c>
      <c r="AC241" s="29">
        <v>41079</v>
      </c>
      <c r="AD241" s="29">
        <v>41374</v>
      </c>
      <c r="AE241" s="29">
        <v>41410</v>
      </c>
      <c r="AF241" s="29">
        <v>41479</v>
      </c>
      <c r="AG241" s="29">
        <v>41491</v>
      </c>
      <c r="AH241" s="33">
        <v>41646</v>
      </c>
      <c r="AJ241" s="27">
        <v>0</v>
      </c>
      <c r="AK241" s="32"/>
      <c r="AL241" s="32"/>
      <c r="AM241" s="25"/>
      <c r="AO241" s="27">
        <v>0</v>
      </c>
      <c r="AP241" s="32"/>
      <c r="AQ241" s="32"/>
      <c r="AR241" s="25"/>
      <c r="AT241" s="27">
        <v>0</v>
      </c>
      <c r="AU241" s="32"/>
      <c r="AV241" s="32"/>
      <c r="AW241" s="25"/>
      <c r="AY241" s="27">
        <f>30*12</f>
        <v>360</v>
      </c>
      <c r="AZ241" s="25">
        <f>15*12</f>
        <v>180</v>
      </c>
      <c r="BB241" s="27">
        <f t="shared" si="40"/>
        <v>509</v>
      </c>
      <c r="BC241" s="24">
        <f t="shared" si="50"/>
        <v>155</v>
      </c>
      <c r="BD241" s="25">
        <f t="shared" si="41"/>
        <v>664</v>
      </c>
      <c r="BF241" s="27">
        <f t="shared" si="43"/>
        <v>11</v>
      </c>
      <c r="BG241" s="24">
        <f t="shared" si="43"/>
        <v>56</v>
      </c>
      <c r="BH241" s="24">
        <f t="shared" si="44"/>
        <v>337</v>
      </c>
      <c r="BI241" s="24">
        <f t="shared" si="45"/>
        <v>36</v>
      </c>
      <c r="BJ241" s="24">
        <f t="shared" si="45"/>
        <v>69</v>
      </c>
      <c r="BK241" s="25">
        <f t="shared" si="42"/>
        <v>509</v>
      </c>
      <c r="BM241" s="27" t="str">
        <f t="shared" si="47"/>
        <v/>
      </c>
      <c r="BN241" s="24" t="str">
        <f t="shared" si="48"/>
        <v/>
      </c>
      <c r="BO241" s="24" t="str">
        <f t="shared" si="52"/>
        <v/>
      </c>
      <c r="BP241" s="25" t="str">
        <f t="shared" si="53"/>
        <v/>
      </c>
    </row>
    <row r="242" spans="1:68" x14ac:dyDescent="0.2">
      <c r="A242" s="23" t="s">
        <v>583</v>
      </c>
      <c r="B242" s="24" t="s">
        <v>584</v>
      </c>
      <c r="C242" s="24">
        <v>0</v>
      </c>
      <c r="D242" s="24">
        <v>0</v>
      </c>
      <c r="E242" s="24"/>
      <c r="F242" s="24">
        <v>1</v>
      </c>
      <c r="G242" s="24">
        <v>1</v>
      </c>
      <c r="H242" s="24">
        <v>1</v>
      </c>
      <c r="I242" s="24">
        <v>0</v>
      </c>
      <c r="J242" s="24">
        <v>0</v>
      </c>
      <c r="K242" s="24">
        <v>2</v>
      </c>
      <c r="L242" s="24">
        <v>1</v>
      </c>
      <c r="M242" s="24">
        <v>0</v>
      </c>
      <c r="N242" s="24">
        <v>0</v>
      </c>
      <c r="O242" s="24">
        <v>0</v>
      </c>
      <c r="P242" s="24">
        <v>0</v>
      </c>
      <c r="Q242" s="25">
        <v>0</v>
      </c>
      <c r="R242" s="26"/>
      <c r="S242" s="27"/>
      <c r="T242" s="24" t="s">
        <v>585</v>
      </c>
      <c r="U242" s="24" t="s">
        <v>131</v>
      </c>
      <c r="V242" s="24"/>
      <c r="W242" s="24"/>
      <c r="X242" s="25"/>
      <c r="Y242" s="53"/>
      <c r="Z242" s="28">
        <v>41087</v>
      </c>
      <c r="AA242" s="29">
        <v>41225</v>
      </c>
      <c r="AB242" s="29" t="s">
        <v>69</v>
      </c>
      <c r="AC242" s="29" t="s">
        <v>69</v>
      </c>
      <c r="AD242" s="29" t="s">
        <v>69</v>
      </c>
      <c r="AE242" s="29" t="s">
        <v>69</v>
      </c>
      <c r="AF242" s="29">
        <v>41289</v>
      </c>
      <c r="AG242" s="29"/>
      <c r="AH242" s="33"/>
      <c r="AI242" s="53"/>
      <c r="AJ242" s="27">
        <v>0</v>
      </c>
      <c r="AK242" s="32"/>
      <c r="AL242" s="32"/>
      <c r="AM242" s="25"/>
      <c r="AN242" s="53"/>
      <c r="AO242" s="27">
        <v>0</v>
      </c>
      <c r="AP242" s="32"/>
      <c r="AQ242" s="32"/>
      <c r="AR242" s="25"/>
      <c r="AS242" s="53"/>
      <c r="AT242" s="27">
        <v>0</v>
      </c>
      <c r="AU242" s="32"/>
      <c r="AV242" s="32"/>
      <c r="AW242" s="25"/>
      <c r="AX242" s="53"/>
      <c r="AY242" s="27"/>
      <c r="AZ242" s="25"/>
      <c r="BA242" s="53"/>
      <c r="BB242" s="27">
        <f t="shared" si="40"/>
        <v>202</v>
      </c>
      <c r="BC242" s="24" t="str">
        <f t="shared" si="50"/>
        <v/>
      </c>
      <c r="BD242" s="25">
        <f t="shared" si="41"/>
        <v>202</v>
      </c>
      <c r="BE242" s="53"/>
      <c r="BF242" s="27" t="str">
        <f t="shared" si="43"/>
        <v/>
      </c>
      <c r="BG242" s="24" t="str">
        <f t="shared" si="43"/>
        <v/>
      </c>
      <c r="BH242" s="24" t="str">
        <f t="shared" si="44"/>
        <v/>
      </c>
      <c r="BI242" s="24" t="str">
        <f t="shared" si="45"/>
        <v/>
      </c>
      <c r="BJ242" s="24" t="str">
        <f t="shared" si="45"/>
        <v/>
      </c>
      <c r="BK242" s="25" t="str">
        <f t="shared" si="42"/>
        <v/>
      </c>
      <c r="BL242" s="53"/>
      <c r="BM242" s="27" t="str">
        <f t="shared" si="47"/>
        <v/>
      </c>
      <c r="BN242" s="24" t="str">
        <f t="shared" si="48"/>
        <v/>
      </c>
      <c r="BO242" s="24" t="str">
        <f t="shared" si="52"/>
        <v/>
      </c>
      <c r="BP242" s="25" t="str">
        <f t="shared" si="53"/>
        <v/>
      </c>
    </row>
    <row r="243" spans="1:68" x14ac:dyDescent="0.2">
      <c r="A243" s="23" t="s">
        <v>586</v>
      </c>
      <c r="B243" s="24" t="s">
        <v>587</v>
      </c>
      <c r="C243" s="24">
        <v>0</v>
      </c>
      <c r="D243" s="24">
        <v>0</v>
      </c>
      <c r="E243" s="24"/>
      <c r="F243" s="24">
        <v>0</v>
      </c>
      <c r="G243" s="24">
        <v>0</v>
      </c>
      <c r="H243" s="24">
        <v>0</v>
      </c>
      <c r="I243" s="24">
        <v>1</v>
      </c>
      <c r="J243" s="24">
        <v>7</v>
      </c>
      <c r="K243" s="24">
        <v>2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5">
        <v>1</v>
      </c>
      <c r="R243" s="26">
        <v>131</v>
      </c>
      <c r="S243" s="27" t="s">
        <v>66</v>
      </c>
      <c r="T243" s="24" t="s">
        <v>62</v>
      </c>
      <c r="U243" s="24" t="s">
        <v>219</v>
      </c>
      <c r="V243" s="24">
        <v>0</v>
      </c>
      <c r="W243" s="24">
        <v>0</v>
      </c>
      <c r="X243" s="25"/>
      <c r="Y243" s="53"/>
      <c r="Z243" s="28">
        <v>41089</v>
      </c>
      <c r="AA243" s="29">
        <v>41103</v>
      </c>
      <c r="AB243" s="29">
        <v>41184</v>
      </c>
      <c r="AC243" s="29">
        <v>41228</v>
      </c>
      <c r="AD243" s="29">
        <v>41436</v>
      </c>
      <c r="AE243" s="29">
        <v>41487</v>
      </c>
      <c r="AF243" s="29">
        <v>41565</v>
      </c>
      <c r="AG243" s="29"/>
      <c r="AH243" s="33"/>
      <c r="AI243" s="53"/>
      <c r="AJ243" s="27">
        <v>0</v>
      </c>
      <c r="AK243" s="32"/>
      <c r="AL243" s="32"/>
      <c r="AM243" s="25"/>
      <c r="AN243" s="53"/>
      <c r="AO243" s="27">
        <v>0</v>
      </c>
      <c r="AP243" s="32"/>
      <c r="AQ243" s="32"/>
      <c r="AR243" s="25"/>
      <c r="AS243" s="53"/>
      <c r="AT243" s="27">
        <v>0</v>
      </c>
      <c r="AU243" s="32"/>
      <c r="AV243" s="32"/>
      <c r="AW243" s="25"/>
      <c r="AX243" s="53"/>
      <c r="AY243" s="27">
        <v>0</v>
      </c>
      <c r="AZ243" s="25"/>
      <c r="BA243" s="53"/>
      <c r="BB243" s="27">
        <f t="shared" si="40"/>
        <v>476</v>
      </c>
      <c r="BC243" s="24" t="str">
        <f t="shared" si="50"/>
        <v/>
      </c>
      <c r="BD243" s="25">
        <f t="shared" si="41"/>
        <v>476</v>
      </c>
      <c r="BE243" s="53"/>
      <c r="BF243" s="27">
        <f t="shared" si="43"/>
        <v>14</v>
      </c>
      <c r="BG243" s="24">
        <f t="shared" si="43"/>
        <v>81</v>
      </c>
      <c r="BH243" s="24">
        <f t="shared" si="44"/>
        <v>252</v>
      </c>
      <c r="BI243" s="24">
        <f t="shared" si="45"/>
        <v>51</v>
      </c>
      <c r="BJ243" s="24">
        <f t="shared" si="45"/>
        <v>78</v>
      </c>
      <c r="BK243" s="25">
        <f t="shared" si="42"/>
        <v>476</v>
      </c>
      <c r="BL243" s="53"/>
      <c r="BM243" s="27" t="str">
        <f t="shared" si="47"/>
        <v/>
      </c>
      <c r="BN243" s="24" t="str">
        <f t="shared" si="48"/>
        <v/>
      </c>
      <c r="BO243" s="24" t="str">
        <f t="shared" si="52"/>
        <v/>
      </c>
      <c r="BP243" s="25" t="str">
        <f t="shared" si="53"/>
        <v/>
      </c>
    </row>
    <row r="244" spans="1:68" x14ac:dyDescent="0.2">
      <c r="A244" s="23" t="s">
        <v>588</v>
      </c>
      <c r="B244" s="24" t="s">
        <v>589</v>
      </c>
      <c r="C244" s="24">
        <v>0</v>
      </c>
      <c r="D244" s="24">
        <v>0</v>
      </c>
      <c r="E244" s="24"/>
      <c r="F244" s="24">
        <v>0</v>
      </c>
      <c r="G244" s="24">
        <v>0</v>
      </c>
      <c r="H244" s="24">
        <v>0</v>
      </c>
      <c r="I244" s="24">
        <v>1</v>
      </c>
      <c r="J244" s="24">
        <v>8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5">
        <v>1</v>
      </c>
      <c r="R244" s="26">
        <v>132</v>
      </c>
      <c r="S244" s="27" t="s">
        <v>72</v>
      </c>
      <c r="T244" s="24" t="s">
        <v>124</v>
      </c>
      <c r="U244" s="24" t="s">
        <v>260</v>
      </c>
      <c r="V244" s="24">
        <v>0</v>
      </c>
      <c r="W244" s="24">
        <v>1</v>
      </c>
      <c r="X244" s="25" t="s">
        <v>100</v>
      </c>
      <c r="Y244" s="53"/>
      <c r="Z244" s="28">
        <v>41103</v>
      </c>
      <c r="AA244" s="29">
        <v>41135</v>
      </c>
      <c r="AB244" s="29">
        <v>41256</v>
      </c>
      <c r="AC244" s="29">
        <v>41256</v>
      </c>
      <c r="AD244" s="29">
        <v>41422</v>
      </c>
      <c r="AE244" s="29">
        <v>41480</v>
      </c>
      <c r="AF244" s="29">
        <v>41572</v>
      </c>
      <c r="AG244" s="29">
        <v>41586</v>
      </c>
      <c r="AH244" s="33">
        <v>41857</v>
      </c>
      <c r="AI244" s="53"/>
      <c r="AJ244" s="27">
        <v>0</v>
      </c>
      <c r="AK244" s="32"/>
      <c r="AL244" s="32"/>
      <c r="AM244" s="25"/>
      <c r="AN244" s="53"/>
      <c r="AO244" s="27">
        <v>0</v>
      </c>
      <c r="AP244" s="32"/>
      <c r="AQ244" s="32"/>
      <c r="AR244" s="25"/>
      <c r="AS244" s="53"/>
      <c r="AT244" s="27">
        <v>1</v>
      </c>
      <c r="AU244" s="32">
        <v>41480</v>
      </c>
      <c r="AV244" s="32">
        <v>41543</v>
      </c>
      <c r="AW244" s="25">
        <f>+AV244-AU244</f>
        <v>63</v>
      </c>
      <c r="AX244" s="53"/>
      <c r="AY244" s="27">
        <f>200*12</f>
        <v>2400</v>
      </c>
      <c r="AZ244" s="25">
        <v>0</v>
      </c>
      <c r="BA244" s="53"/>
      <c r="BB244" s="27">
        <f t="shared" si="40"/>
        <v>469</v>
      </c>
      <c r="BC244" s="24">
        <f t="shared" si="50"/>
        <v>271</v>
      </c>
      <c r="BD244" s="25">
        <f t="shared" si="41"/>
        <v>740</v>
      </c>
      <c r="BE244" s="53"/>
      <c r="BF244" s="27">
        <f t="shared" si="43"/>
        <v>32</v>
      </c>
      <c r="BG244" s="24">
        <f t="shared" si="43"/>
        <v>121</v>
      </c>
      <c r="BH244" s="24">
        <f t="shared" si="44"/>
        <v>166</v>
      </c>
      <c r="BI244" s="24">
        <f t="shared" si="45"/>
        <v>58</v>
      </c>
      <c r="BJ244" s="24">
        <f t="shared" si="45"/>
        <v>92</v>
      </c>
      <c r="BK244" s="25">
        <f t="shared" si="42"/>
        <v>469</v>
      </c>
      <c r="BL244" s="53"/>
      <c r="BM244" s="27" t="str">
        <f t="shared" si="47"/>
        <v/>
      </c>
      <c r="BN244" s="24" t="str">
        <f t="shared" si="48"/>
        <v/>
      </c>
      <c r="BO244" s="24" t="str">
        <f t="shared" si="52"/>
        <v/>
      </c>
      <c r="BP244" s="25" t="str">
        <f t="shared" si="53"/>
        <v/>
      </c>
    </row>
    <row r="245" spans="1:68" x14ac:dyDescent="0.2">
      <c r="A245" s="23" t="s">
        <v>590</v>
      </c>
      <c r="B245" s="24" t="s">
        <v>591</v>
      </c>
      <c r="C245" s="24">
        <v>0</v>
      </c>
      <c r="D245" s="24">
        <v>0</v>
      </c>
      <c r="E245" s="24"/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1</v>
      </c>
      <c r="P245" s="24">
        <v>0</v>
      </c>
      <c r="Q245" s="25">
        <v>0</v>
      </c>
      <c r="R245" s="26"/>
      <c r="S245" s="27"/>
      <c r="T245" s="24" t="s">
        <v>134</v>
      </c>
      <c r="U245" s="24" t="s">
        <v>63</v>
      </c>
      <c r="V245" s="24"/>
      <c r="W245" s="24"/>
      <c r="X245" s="25"/>
      <c r="Y245" s="53"/>
      <c r="Z245" s="28">
        <v>41141</v>
      </c>
      <c r="AA245" s="29" t="s">
        <v>69</v>
      </c>
      <c r="AB245" s="29" t="s">
        <v>69</v>
      </c>
      <c r="AC245" s="29" t="s">
        <v>69</v>
      </c>
      <c r="AD245" s="29" t="s">
        <v>69</v>
      </c>
      <c r="AE245" s="29" t="s">
        <v>69</v>
      </c>
      <c r="AF245" s="29">
        <v>41157</v>
      </c>
      <c r="AG245" s="29"/>
      <c r="AH245" s="33"/>
      <c r="AI245" s="53"/>
      <c r="AJ245" s="27">
        <v>0</v>
      </c>
      <c r="AK245" s="32"/>
      <c r="AL245" s="32"/>
      <c r="AM245" s="25"/>
      <c r="AN245" s="53"/>
      <c r="AO245" s="27">
        <v>0</v>
      </c>
      <c r="AP245" s="32"/>
      <c r="AQ245" s="32"/>
      <c r="AR245" s="25"/>
      <c r="AS245" s="53"/>
      <c r="AT245" s="27">
        <v>0</v>
      </c>
      <c r="AU245" s="32"/>
      <c r="AV245" s="32"/>
      <c r="AW245" s="25"/>
      <c r="AX245" s="53"/>
      <c r="AY245" s="27">
        <v>0</v>
      </c>
      <c r="AZ245" s="25">
        <v>0</v>
      </c>
      <c r="BA245" s="53"/>
      <c r="BB245" s="27">
        <f t="shared" si="40"/>
        <v>16</v>
      </c>
      <c r="BC245" s="24" t="str">
        <f t="shared" si="50"/>
        <v/>
      </c>
      <c r="BD245" s="25">
        <f t="shared" si="41"/>
        <v>16</v>
      </c>
      <c r="BE245" s="53"/>
      <c r="BF245" s="27" t="str">
        <f t="shared" si="43"/>
        <v/>
      </c>
      <c r="BG245" s="24" t="str">
        <f t="shared" si="43"/>
        <v/>
      </c>
      <c r="BH245" s="24" t="str">
        <f t="shared" si="44"/>
        <v/>
      </c>
      <c r="BI245" s="24" t="str">
        <f t="shared" si="45"/>
        <v/>
      </c>
      <c r="BJ245" s="24" t="str">
        <f t="shared" si="45"/>
        <v/>
      </c>
      <c r="BK245" s="25" t="str">
        <f t="shared" si="42"/>
        <v/>
      </c>
      <c r="BL245" s="53"/>
      <c r="BM245" s="27" t="str">
        <f t="shared" si="47"/>
        <v/>
      </c>
      <c r="BN245" s="24" t="str">
        <f t="shared" si="48"/>
        <v/>
      </c>
      <c r="BO245" s="24" t="str">
        <f t="shared" si="52"/>
        <v/>
      </c>
      <c r="BP245" s="25" t="str">
        <f t="shared" si="53"/>
        <v/>
      </c>
    </row>
    <row r="246" spans="1:68" x14ac:dyDescent="0.2">
      <c r="A246" s="23" t="s">
        <v>592</v>
      </c>
      <c r="B246" s="24" t="s">
        <v>593</v>
      </c>
      <c r="C246" s="24">
        <v>0</v>
      </c>
      <c r="D246" s="24">
        <v>0</v>
      </c>
      <c r="E246" s="24"/>
      <c r="F246" s="24">
        <v>1</v>
      </c>
      <c r="G246" s="24">
        <v>1</v>
      </c>
      <c r="H246" s="24"/>
      <c r="I246" s="24">
        <v>1</v>
      </c>
      <c r="J246" s="24"/>
      <c r="K246" s="24"/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5">
        <v>1</v>
      </c>
      <c r="R246" s="26">
        <v>141</v>
      </c>
      <c r="S246" s="27" t="s">
        <v>72</v>
      </c>
      <c r="T246" s="24" t="s">
        <v>67</v>
      </c>
      <c r="U246" s="24" t="s">
        <v>76</v>
      </c>
      <c r="V246" s="24">
        <v>0</v>
      </c>
      <c r="W246" s="24">
        <v>1</v>
      </c>
      <c r="X246" s="2" t="s">
        <v>73</v>
      </c>
      <c r="Y246" s="53"/>
      <c r="Z246" s="28">
        <v>41255</v>
      </c>
      <c r="AA246" s="29"/>
      <c r="AB246" s="29">
        <v>41381</v>
      </c>
      <c r="AC246" s="29"/>
      <c r="AD246" s="29">
        <v>41766</v>
      </c>
      <c r="AE246" s="29">
        <v>41829</v>
      </c>
      <c r="AF246" s="29">
        <v>41947</v>
      </c>
      <c r="AG246" s="29">
        <v>41970</v>
      </c>
      <c r="AH246" s="33">
        <v>42367</v>
      </c>
      <c r="AI246" s="53"/>
      <c r="AJ246" s="27">
        <v>0</v>
      </c>
      <c r="AK246" s="32"/>
      <c r="AL246" s="32"/>
      <c r="AM246" s="25"/>
      <c r="AN246" s="53"/>
      <c r="AO246" s="27"/>
      <c r="AP246" s="32"/>
      <c r="AQ246" s="32"/>
      <c r="AR246" s="25"/>
      <c r="AS246" s="53"/>
      <c r="AT246" s="27"/>
      <c r="AU246" s="32"/>
      <c r="AV246" s="32"/>
      <c r="AW246" s="25"/>
      <c r="AX246" s="53"/>
      <c r="AY246" s="27">
        <v>1470</v>
      </c>
      <c r="AZ246" s="25"/>
      <c r="BA246" s="53"/>
      <c r="BB246" s="27"/>
      <c r="BC246" s="24"/>
      <c r="BD246" s="25"/>
      <c r="BE246" s="53"/>
      <c r="BF246" s="27"/>
      <c r="BG246" s="24"/>
      <c r="BH246" s="24"/>
      <c r="BI246" s="24"/>
      <c r="BJ246" s="24"/>
      <c r="BK246" s="25">
        <f t="shared" si="42"/>
        <v>692</v>
      </c>
      <c r="BL246" s="53"/>
      <c r="BM246" s="27" t="str">
        <f t="shared" si="47"/>
        <v/>
      </c>
      <c r="BN246" s="24" t="str">
        <f t="shared" si="48"/>
        <v/>
      </c>
      <c r="BO246" s="24" t="str">
        <f t="shared" si="52"/>
        <v/>
      </c>
      <c r="BP246" s="25" t="str">
        <f t="shared" si="53"/>
        <v/>
      </c>
    </row>
    <row r="247" spans="1:68" x14ac:dyDescent="0.2">
      <c r="A247" s="23" t="s">
        <v>594</v>
      </c>
      <c r="B247" s="24" t="s">
        <v>595</v>
      </c>
      <c r="C247" s="24">
        <v>0</v>
      </c>
      <c r="D247" s="24">
        <v>0</v>
      </c>
      <c r="E247" s="24"/>
      <c r="F247" s="24">
        <v>0</v>
      </c>
      <c r="G247" s="24">
        <v>0</v>
      </c>
      <c r="H247" s="24">
        <v>1</v>
      </c>
      <c r="I247" s="24">
        <v>1</v>
      </c>
      <c r="J247" s="24"/>
      <c r="K247" s="24">
        <v>3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5">
        <v>1</v>
      </c>
      <c r="R247" s="26">
        <v>140</v>
      </c>
      <c r="S247" s="27" t="s">
        <v>66</v>
      </c>
      <c r="T247" s="24" t="s">
        <v>62</v>
      </c>
      <c r="U247" s="24" t="s">
        <v>257</v>
      </c>
      <c r="V247" s="24">
        <v>0</v>
      </c>
      <c r="W247" s="24">
        <v>1</v>
      </c>
      <c r="X247" s="2" t="s">
        <v>73</v>
      </c>
      <c r="Y247" s="53"/>
      <c r="Z247" s="28">
        <v>41256</v>
      </c>
      <c r="AA247" s="29"/>
      <c r="AB247" s="29">
        <v>41604</v>
      </c>
      <c r="AC247" s="29"/>
      <c r="AD247" s="29">
        <v>41779</v>
      </c>
      <c r="AE247" s="29">
        <v>41850</v>
      </c>
      <c r="AF247" s="29">
        <v>41947</v>
      </c>
      <c r="AG247" s="29">
        <v>41962</v>
      </c>
      <c r="AH247" s="33">
        <v>42501</v>
      </c>
      <c r="AI247" s="53"/>
      <c r="AJ247" s="27">
        <v>0</v>
      </c>
      <c r="AK247" s="32"/>
      <c r="AL247" s="32"/>
      <c r="AM247" s="25"/>
      <c r="AN247" s="53"/>
      <c r="AO247" s="27"/>
      <c r="AP247" s="32"/>
      <c r="AQ247" s="32"/>
      <c r="AR247" s="25"/>
      <c r="AS247" s="53"/>
      <c r="AT247" s="27"/>
      <c r="AU247" s="32"/>
      <c r="AV247" s="32"/>
      <c r="AW247" s="25"/>
      <c r="AX247" s="53"/>
      <c r="AY247" s="27">
        <v>0</v>
      </c>
      <c r="AZ247" s="25"/>
      <c r="BA247" s="53"/>
      <c r="BB247" s="27"/>
      <c r="BC247" s="24"/>
      <c r="BD247" s="25"/>
      <c r="BE247" s="53"/>
      <c r="BF247" s="27"/>
      <c r="BG247" s="24"/>
      <c r="BH247" s="24"/>
      <c r="BI247" s="24"/>
      <c r="BJ247" s="24"/>
      <c r="BK247" s="25">
        <f t="shared" si="42"/>
        <v>691</v>
      </c>
      <c r="BL247" s="53"/>
      <c r="BM247" s="27" t="str">
        <f t="shared" si="47"/>
        <v/>
      </c>
      <c r="BN247" s="24" t="str">
        <f t="shared" si="48"/>
        <v/>
      </c>
      <c r="BO247" s="24" t="str">
        <f t="shared" si="52"/>
        <v/>
      </c>
      <c r="BP247" s="25" t="str">
        <f t="shared" si="53"/>
        <v/>
      </c>
    </row>
    <row r="248" spans="1:68" x14ac:dyDescent="0.2">
      <c r="A248" s="23" t="s">
        <v>596</v>
      </c>
      <c r="B248" s="24" t="s">
        <v>597</v>
      </c>
      <c r="C248" s="24">
        <v>0</v>
      </c>
      <c r="D248" s="24">
        <v>0</v>
      </c>
      <c r="E248" s="24"/>
      <c r="F248" s="24">
        <v>0</v>
      </c>
      <c r="G248" s="24">
        <v>0</v>
      </c>
      <c r="H248" s="24">
        <v>0</v>
      </c>
      <c r="I248" s="24">
        <v>1</v>
      </c>
      <c r="J248" s="24">
        <v>67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5">
        <v>1</v>
      </c>
      <c r="R248" s="26">
        <v>142</v>
      </c>
      <c r="S248" s="27" t="s">
        <v>66</v>
      </c>
      <c r="T248" s="24" t="s">
        <v>62</v>
      </c>
      <c r="U248" s="24" t="s">
        <v>90</v>
      </c>
      <c r="V248" s="24">
        <v>1</v>
      </c>
      <c r="W248" s="24">
        <v>1</v>
      </c>
      <c r="X248" s="25" t="s">
        <v>73</v>
      </c>
      <c r="Y248" s="53"/>
      <c r="Z248" s="28">
        <v>41271</v>
      </c>
      <c r="AA248" s="29">
        <v>41283</v>
      </c>
      <c r="AB248" s="29">
        <v>41445</v>
      </c>
      <c r="AC248" s="29">
        <v>41445</v>
      </c>
      <c r="AD248" s="29">
        <v>41779</v>
      </c>
      <c r="AE248" s="29">
        <v>41907</v>
      </c>
      <c r="AF248" s="29">
        <v>42019</v>
      </c>
      <c r="AG248" s="29">
        <v>42031</v>
      </c>
      <c r="AH248" s="33">
        <v>42338</v>
      </c>
      <c r="AI248" s="53"/>
      <c r="AJ248" s="27">
        <v>1</v>
      </c>
      <c r="AK248" s="32">
        <v>41460</v>
      </c>
      <c r="AL248" s="32">
        <v>41475</v>
      </c>
      <c r="AM248" s="25">
        <f>+AL248-AK248</f>
        <v>15</v>
      </c>
      <c r="AN248" s="53"/>
      <c r="AO248" s="27">
        <v>1</v>
      </c>
      <c r="AP248" s="32">
        <v>41843</v>
      </c>
      <c r="AQ248" s="32">
        <v>41907</v>
      </c>
      <c r="AR248" s="25">
        <f>+AQ248-AP248</f>
        <v>64</v>
      </c>
      <c r="AS248" s="53"/>
      <c r="AT248" s="27">
        <v>0</v>
      </c>
      <c r="AU248" s="32"/>
      <c r="AV248" s="32"/>
      <c r="AW248" s="25"/>
      <c r="AX248" s="53"/>
      <c r="AY248" s="27">
        <v>0</v>
      </c>
      <c r="AZ248" s="25">
        <v>0</v>
      </c>
      <c r="BA248" s="53"/>
      <c r="BB248" s="27">
        <f>+IF(AF248="","",AF248-Z248)</f>
        <v>748</v>
      </c>
      <c r="BC248" s="24">
        <f>+IF(AG248="","",AH248-AG248)</f>
        <v>307</v>
      </c>
      <c r="BD248" s="25">
        <f>IF(BB248="","",IF(BC248="",BB248,BB248+BC248))</f>
        <v>1055</v>
      </c>
      <c r="BE248" s="53"/>
      <c r="BF248" s="27">
        <f t="shared" ref="BF248:BG252" si="54">+IF(AND($I248=1,$Q248=1),AA248-Z248,"")</f>
        <v>12</v>
      </c>
      <c r="BG248" s="24">
        <f t="shared" si="54"/>
        <v>162</v>
      </c>
      <c r="BH248" s="24">
        <f>+IF(AND($I248=1,$Q248=1),AD248-AB248,"")</f>
        <v>334</v>
      </c>
      <c r="BI248" s="24">
        <f t="shared" ref="BI248:BJ252" si="55">+IF(AND($I248=1,$Q248=1),AE248-AD248,"")</f>
        <v>128</v>
      </c>
      <c r="BJ248" s="24">
        <f t="shared" si="55"/>
        <v>112</v>
      </c>
      <c r="BK248" s="25">
        <f t="shared" si="42"/>
        <v>748</v>
      </c>
      <c r="BL248" s="53"/>
      <c r="BM248" s="27" t="str">
        <f t="shared" si="47"/>
        <v/>
      </c>
      <c r="BN248" s="24" t="str">
        <f t="shared" si="48"/>
        <v/>
      </c>
      <c r="BO248" s="24" t="str">
        <f t="shared" si="52"/>
        <v/>
      </c>
      <c r="BP248" s="25" t="str">
        <f t="shared" si="53"/>
        <v/>
      </c>
    </row>
    <row r="249" spans="1:68" x14ac:dyDescent="0.2">
      <c r="A249" s="23" t="s">
        <v>598</v>
      </c>
      <c r="B249" s="24" t="s">
        <v>599</v>
      </c>
      <c r="C249" s="24">
        <v>0</v>
      </c>
      <c r="D249" s="24">
        <v>0</v>
      </c>
      <c r="E249" s="24"/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1</v>
      </c>
      <c r="P249" s="24">
        <v>0</v>
      </c>
      <c r="Q249" s="25">
        <v>0</v>
      </c>
      <c r="R249" s="26"/>
      <c r="S249" s="27"/>
      <c r="T249" s="24" t="s">
        <v>69</v>
      </c>
      <c r="U249" s="24" t="s">
        <v>260</v>
      </c>
      <c r="V249" s="24"/>
      <c r="W249" s="24"/>
      <c r="X249" s="25"/>
      <c r="Y249" s="53"/>
      <c r="Z249" s="28">
        <v>41337</v>
      </c>
      <c r="AA249" s="29" t="s">
        <v>69</v>
      </c>
      <c r="AB249" s="29" t="s">
        <v>69</v>
      </c>
      <c r="AC249" s="29" t="s">
        <v>69</v>
      </c>
      <c r="AD249" s="29" t="s">
        <v>69</v>
      </c>
      <c r="AE249" s="29" t="s">
        <v>69</v>
      </c>
      <c r="AF249" s="29">
        <v>41346</v>
      </c>
      <c r="AG249" s="29"/>
      <c r="AH249" s="33"/>
      <c r="AI249" s="53"/>
      <c r="AJ249" s="27">
        <v>0</v>
      </c>
      <c r="AK249" s="32"/>
      <c r="AL249" s="32"/>
      <c r="AM249" s="25"/>
      <c r="AN249" s="53"/>
      <c r="AO249" s="27">
        <v>0</v>
      </c>
      <c r="AP249" s="32"/>
      <c r="AQ249" s="32"/>
      <c r="AR249" s="25"/>
      <c r="AS249" s="53"/>
      <c r="AT249" s="27">
        <v>0</v>
      </c>
      <c r="AU249" s="32"/>
      <c r="AV249" s="32"/>
      <c r="AW249" s="25"/>
      <c r="AX249" s="53"/>
      <c r="AY249" s="27"/>
      <c r="AZ249" s="25"/>
      <c r="BA249" s="53"/>
      <c r="BB249" s="27">
        <f>+IF(AF249="","",AF249-Z249)</f>
        <v>9</v>
      </c>
      <c r="BC249" s="24" t="str">
        <f>+IF(AG249="","",AH249-AG249)</f>
        <v/>
      </c>
      <c r="BD249" s="25">
        <f>IF(BB249="","",IF(BC249="",BB249,BB249+BC249))</f>
        <v>9</v>
      </c>
      <c r="BE249" s="53"/>
      <c r="BF249" s="27" t="str">
        <f t="shared" si="54"/>
        <v/>
      </c>
      <c r="BG249" s="24" t="str">
        <f t="shared" si="54"/>
        <v/>
      </c>
      <c r="BH249" s="24" t="str">
        <f>+IF(AND($I249=1,$Q249=1),AD249-AB249,"")</f>
        <v/>
      </c>
      <c r="BI249" s="24" t="str">
        <f t="shared" si="55"/>
        <v/>
      </c>
      <c r="BJ249" s="24" t="str">
        <f t="shared" si="55"/>
        <v/>
      </c>
      <c r="BK249" s="25" t="str">
        <f t="shared" si="42"/>
        <v/>
      </c>
      <c r="BL249" s="53"/>
      <c r="BM249" s="27" t="str">
        <f t="shared" si="47"/>
        <v/>
      </c>
      <c r="BN249" s="24" t="str">
        <f t="shared" si="48"/>
        <v/>
      </c>
      <c r="BO249" s="24" t="str">
        <f t="shared" si="52"/>
        <v/>
      </c>
      <c r="BP249" s="25" t="str">
        <f t="shared" si="53"/>
        <v/>
      </c>
    </row>
    <row r="250" spans="1:68" x14ac:dyDescent="0.2">
      <c r="A250" s="23" t="s">
        <v>600</v>
      </c>
      <c r="B250" s="24" t="s">
        <v>601</v>
      </c>
      <c r="C250" s="24">
        <v>0</v>
      </c>
      <c r="D250" s="24">
        <v>0</v>
      </c>
      <c r="E250" s="24"/>
      <c r="F250" s="24">
        <v>1</v>
      </c>
      <c r="G250" s="24">
        <v>1</v>
      </c>
      <c r="H250" s="24">
        <v>0</v>
      </c>
      <c r="I250" s="24">
        <v>1</v>
      </c>
      <c r="J250" s="24">
        <v>2</v>
      </c>
      <c r="K250" s="24">
        <v>4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5">
        <v>1</v>
      </c>
      <c r="R250" s="26">
        <v>137</v>
      </c>
      <c r="S250" s="27" t="s">
        <v>72</v>
      </c>
      <c r="T250" s="24" t="s">
        <v>67</v>
      </c>
      <c r="U250" s="24" t="s">
        <v>76</v>
      </c>
      <c r="V250" s="24">
        <v>0</v>
      </c>
      <c r="W250" s="24">
        <v>1</v>
      </c>
      <c r="X250" s="25" t="s">
        <v>73</v>
      </c>
      <c r="Y250" s="53"/>
      <c r="Z250" s="28">
        <v>41339</v>
      </c>
      <c r="AA250" s="29">
        <v>41372</v>
      </c>
      <c r="AB250" s="29">
        <v>41437</v>
      </c>
      <c r="AC250" s="29">
        <v>41437</v>
      </c>
      <c r="AD250" s="29">
        <v>41605</v>
      </c>
      <c r="AE250" s="29">
        <v>41739</v>
      </c>
      <c r="AF250" s="29">
        <v>41809</v>
      </c>
      <c r="AG250" s="29">
        <v>41822</v>
      </c>
      <c r="AH250" s="33">
        <v>42024</v>
      </c>
      <c r="AI250" s="53"/>
      <c r="AJ250" s="27">
        <v>0</v>
      </c>
      <c r="AK250" s="32"/>
      <c r="AL250" s="32"/>
      <c r="AM250" s="25"/>
      <c r="AN250" s="53"/>
      <c r="AO250" s="27">
        <v>1</v>
      </c>
      <c r="AP250" s="32">
        <v>41662</v>
      </c>
      <c r="AQ250" s="32">
        <v>41739</v>
      </c>
      <c r="AR250" s="25">
        <f>+AQ250-AP250</f>
        <v>77</v>
      </c>
      <c r="AS250" s="53"/>
      <c r="AT250" s="27">
        <v>1</v>
      </c>
      <c r="AU250" s="32">
        <v>41739</v>
      </c>
      <c r="AV250" s="32">
        <v>41765</v>
      </c>
      <c r="AW250" s="25">
        <f>+AV250-AU250</f>
        <v>26</v>
      </c>
      <c r="AX250" s="53"/>
      <c r="AY250" s="27">
        <f>+(60+15+15)*12</f>
        <v>1080</v>
      </c>
      <c r="AZ250" s="25">
        <f>+(60+15+15+120+30+22)*12</f>
        <v>3144</v>
      </c>
      <c r="BA250" s="53"/>
      <c r="BB250" s="27">
        <f>+IF(AF250="","",AF250-Z250)</f>
        <v>470</v>
      </c>
      <c r="BC250" s="24">
        <f>+IF(AG250="","",AH250-AG250)</f>
        <v>202</v>
      </c>
      <c r="BD250" s="25">
        <f>IF(BB250="","",IF(BC250="",BB250,BB250+BC250))</f>
        <v>672</v>
      </c>
      <c r="BE250" s="53"/>
      <c r="BF250" s="27">
        <f t="shared" si="54"/>
        <v>33</v>
      </c>
      <c r="BG250" s="24">
        <f t="shared" si="54"/>
        <v>65</v>
      </c>
      <c r="BH250" s="24">
        <f>+IF(AND($I250=1,$Q250=1),AD250-AB250,"")</f>
        <v>168</v>
      </c>
      <c r="BI250" s="24">
        <f t="shared" si="55"/>
        <v>134</v>
      </c>
      <c r="BJ250" s="24">
        <f t="shared" si="55"/>
        <v>70</v>
      </c>
      <c r="BK250" s="25">
        <f t="shared" si="42"/>
        <v>470</v>
      </c>
      <c r="BL250" s="53"/>
      <c r="BM250" s="27" t="str">
        <f t="shared" si="47"/>
        <v/>
      </c>
      <c r="BN250" s="24" t="str">
        <f t="shared" si="48"/>
        <v/>
      </c>
      <c r="BO250" s="24" t="str">
        <f t="shared" si="52"/>
        <v/>
      </c>
      <c r="BP250" s="25" t="str">
        <f t="shared" si="53"/>
        <v/>
      </c>
    </row>
    <row r="251" spans="1:68" x14ac:dyDescent="0.2">
      <c r="A251" s="23" t="s">
        <v>602</v>
      </c>
      <c r="B251" s="24" t="s">
        <v>603</v>
      </c>
      <c r="C251" s="24">
        <v>0</v>
      </c>
      <c r="D251" s="24">
        <v>0</v>
      </c>
      <c r="E251" s="24"/>
      <c r="F251" s="24">
        <v>1</v>
      </c>
      <c r="G251" s="24">
        <v>1</v>
      </c>
      <c r="H251" s="24">
        <v>0</v>
      </c>
      <c r="I251" s="24">
        <v>0</v>
      </c>
      <c r="J251" s="24">
        <v>0</v>
      </c>
      <c r="K251" s="24">
        <v>5</v>
      </c>
      <c r="L251" s="24">
        <v>1</v>
      </c>
      <c r="M251" s="24">
        <v>0</v>
      </c>
      <c r="N251" s="24">
        <v>0</v>
      </c>
      <c r="O251" s="24">
        <v>0</v>
      </c>
      <c r="P251" s="24">
        <v>0</v>
      </c>
      <c r="Q251" s="25">
        <v>0</v>
      </c>
      <c r="R251" s="26"/>
      <c r="S251" s="27"/>
      <c r="T251" s="24" t="s">
        <v>62</v>
      </c>
      <c r="U251" s="24" t="s">
        <v>63</v>
      </c>
      <c r="V251" s="24">
        <v>0</v>
      </c>
      <c r="W251" s="24"/>
      <c r="X251" s="25"/>
      <c r="Y251" s="53"/>
      <c r="Z251" s="28">
        <v>41367</v>
      </c>
      <c r="AA251" s="29">
        <v>41374</v>
      </c>
      <c r="AB251" s="29" t="s">
        <v>69</v>
      </c>
      <c r="AC251" s="29" t="s">
        <v>69</v>
      </c>
      <c r="AD251" s="29" t="s">
        <v>69</v>
      </c>
      <c r="AE251" s="29" t="s">
        <v>69</v>
      </c>
      <c r="AF251" s="29">
        <v>41759</v>
      </c>
      <c r="AG251" s="29"/>
      <c r="AH251" s="33"/>
      <c r="AI251" s="53"/>
      <c r="AJ251" s="27">
        <v>1</v>
      </c>
      <c r="AK251" s="32"/>
      <c r="AL251" s="32"/>
      <c r="AM251" s="25">
        <f>43+71+14</f>
        <v>128</v>
      </c>
      <c r="AN251" s="53"/>
      <c r="AO251" s="27">
        <v>0</v>
      </c>
      <c r="AP251" s="32"/>
      <c r="AQ251" s="32"/>
      <c r="AR251" s="25"/>
      <c r="AS251" s="53"/>
      <c r="AT251" s="27">
        <v>0</v>
      </c>
      <c r="AU251" s="32"/>
      <c r="AV251" s="32"/>
      <c r="AW251" s="25"/>
      <c r="AX251" s="53"/>
      <c r="AY251" s="27"/>
      <c r="AZ251" s="25"/>
      <c r="BA251" s="53"/>
      <c r="BB251" s="27">
        <f>+IF(AF251="","",AF251-Z251)</f>
        <v>392</v>
      </c>
      <c r="BC251" s="24" t="str">
        <f>+IF(AG251="","",AH251-AG251)</f>
        <v/>
      </c>
      <c r="BD251" s="25">
        <f>IF(BB251="","",IF(BC251="",BB251,BB251+BC251))</f>
        <v>392</v>
      </c>
      <c r="BE251" s="53"/>
      <c r="BF251" s="27" t="str">
        <f t="shared" si="54"/>
        <v/>
      </c>
      <c r="BG251" s="24" t="str">
        <f t="shared" si="54"/>
        <v/>
      </c>
      <c r="BH251" s="24" t="str">
        <f>+IF(AND($I251=1,$Q251=1),AD251-AB251,"")</f>
        <v/>
      </c>
      <c r="BI251" s="24" t="str">
        <f t="shared" si="55"/>
        <v/>
      </c>
      <c r="BJ251" s="24" t="str">
        <f t="shared" si="55"/>
        <v/>
      </c>
      <c r="BK251" s="25" t="str">
        <f t="shared" si="42"/>
        <v/>
      </c>
      <c r="BL251" s="53"/>
      <c r="BM251" s="27" t="str">
        <f t="shared" si="47"/>
        <v/>
      </c>
      <c r="BN251" s="24" t="str">
        <f t="shared" si="48"/>
        <v/>
      </c>
      <c r="BO251" s="24" t="str">
        <f t="shared" si="52"/>
        <v/>
      </c>
      <c r="BP251" s="25" t="str">
        <f t="shared" si="53"/>
        <v/>
      </c>
    </row>
    <row r="252" spans="1:68" x14ac:dyDescent="0.2">
      <c r="A252" s="23" t="s">
        <v>604</v>
      </c>
      <c r="B252" s="24" t="s">
        <v>599</v>
      </c>
      <c r="C252" s="24">
        <v>0</v>
      </c>
      <c r="D252" s="24">
        <v>0</v>
      </c>
      <c r="E252" s="24"/>
      <c r="F252" s="24">
        <v>0</v>
      </c>
      <c r="G252" s="24">
        <v>0</v>
      </c>
      <c r="H252" s="24">
        <v>0</v>
      </c>
      <c r="I252" s="24">
        <v>1</v>
      </c>
      <c r="J252" s="24">
        <v>4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5">
        <v>1</v>
      </c>
      <c r="R252" s="26">
        <v>135</v>
      </c>
      <c r="S252" s="27" t="s">
        <v>72</v>
      </c>
      <c r="T252" s="24" t="s">
        <v>67</v>
      </c>
      <c r="U252" s="24" t="s">
        <v>260</v>
      </c>
      <c r="V252" s="24">
        <v>1</v>
      </c>
      <c r="W252" s="24"/>
      <c r="X252" s="25"/>
      <c r="Y252" s="53"/>
      <c r="Z252" s="28">
        <v>41369</v>
      </c>
      <c r="AA252" s="29">
        <v>41432</v>
      </c>
      <c r="AB252" s="29">
        <v>41458</v>
      </c>
      <c r="AC252" s="29">
        <v>41499</v>
      </c>
      <c r="AD252" s="29">
        <v>41605</v>
      </c>
      <c r="AE252" s="29">
        <v>41704</v>
      </c>
      <c r="AF252" s="29">
        <v>41759</v>
      </c>
      <c r="AG252" s="29"/>
      <c r="AH252" s="33"/>
      <c r="AI252" s="53"/>
      <c r="AJ252" s="27">
        <v>0</v>
      </c>
      <c r="AK252" s="32"/>
      <c r="AL252" s="32"/>
      <c r="AM252" s="25"/>
      <c r="AN252" s="53"/>
      <c r="AO252" s="27">
        <v>1</v>
      </c>
      <c r="AP252" s="32">
        <v>41655</v>
      </c>
      <c r="AQ252" s="32">
        <v>41704</v>
      </c>
      <c r="AR252" s="25">
        <f>+AQ252-AP252</f>
        <v>49</v>
      </c>
      <c r="AS252" s="53"/>
      <c r="AT252" s="27">
        <v>0</v>
      </c>
      <c r="AU252" s="32"/>
      <c r="AV252" s="32"/>
      <c r="AW252" s="25"/>
      <c r="AX252" s="53"/>
      <c r="AY252" s="27">
        <f>2*12</f>
        <v>24</v>
      </c>
      <c r="AZ252" s="25"/>
      <c r="BA252" s="53"/>
      <c r="BB252" s="27">
        <f>+IF(AF252="","",AF252-Z252)</f>
        <v>390</v>
      </c>
      <c r="BC252" s="24" t="str">
        <f>+IF(AG252="","",AH252-AG252)</f>
        <v/>
      </c>
      <c r="BD252" s="25">
        <f>IF(BB252="","",IF(BC252="",BB252,BB252+BC252))</f>
        <v>390</v>
      </c>
      <c r="BE252" s="53"/>
      <c r="BF252" s="27">
        <f t="shared" si="54"/>
        <v>63</v>
      </c>
      <c r="BG252" s="24">
        <f t="shared" si="54"/>
        <v>26</v>
      </c>
      <c r="BH252" s="24">
        <f>+IF(AND($I252=1,$Q252=1),AD252-AB252,"")</f>
        <v>147</v>
      </c>
      <c r="BI252" s="24">
        <f t="shared" si="55"/>
        <v>99</v>
      </c>
      <c r="BJ252" s="24">
        <f t="shared" si="55"/>
        <v>55</v>
      </c>
      <c r="BK252" s="25">
        <f t="shared" si="42"/>
        <v>390</v>
      </c>
      <c r="BL252" s="53"/>
      <c r="BM252" s="27" t="str">
        <f t="shared" si="47"/>
        <v/>
      </c>
      <c r="BN252" s="24" t="str">
        <f t="shared" si="48"/>
        <v/>
      </c>
      <c r="BO252" s="24" t="str">
        <f t="shared" si="52"/>
        <v/>
      </c>
      <c r="BP252" s="25" t="str">
        <f t="shared" si="53"/>
        <v/>
      </c>
    </row>
    <row r="253" spans="1:68" x14ac:dyDescent="0.2">
      <c r="A253" s="35" t="s">
        <v>605</v>
      </c>
      <c r="B253" s="36" t="s">
        <v>606</v>
      </c>
      <c r="C253" s="36">
        <v>0</v>
      </c>
      <c r="D253" s="36">
        <v>1</v>
      </c>
      <c r="E253" s="36" t="s">
        <v>607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7"/>
      <c r="R253" s="38"/>
      <c r="S253" s="39"/>
      <c r="T253" s="36"/>
      <c r="U253" s="36"/>
      <c r="V253" s="36"/>
      <c r="W253" s="36"/>
      <c r="X253" s="37"/>
      <c r="Z253" s="40">
        <v>41381</v>
      </c>
      <c r="AA253" s="41"/>
      <c r="AB253" s="41"/>
      <c r="AC253" s="41"/>
      <c r="AD253" s="41"/>
      <c r="AE253" s="41"/>
      <c r="AF253" s="41"/>
      <c r="AG253" s="41"/>
      <c r="AH253" s="42"/>
      <c r="AJ253" s="39"/>
      <c r="AK253" s="43"/>
      <c r="AL253" s="43"/>
      <c r="AM253" s="37"/>
      <c r="AO253" s="39"/>
      <c r="AP253" s="43"/>
      <c r="AQ253" s="43"/>
      <c r="AR253" s="37"/>
      <c r="AT253" s="39"/>
      <c r="AU253" s="43"/>
      <c r="AV253" s="43"/>
      <c r="AW253" s="37"/>
      <c r="AY253" s="39"/>
      <c r="AZ253" s="37"/>
      <c r="BB253" s="39"/>
      <c r="BC253" s="36"/>
      <c r="BD253" s="37"/>
      <c r="BF253" s="39"/>
      <c r="BG253" s="36"/>
      <c r="BH253" s="36"/>
      <c r="BI253" s="36"/>
      <c r="BJ253" s="36"/>
      <c r="BK253" s="37"/>
      <c r="BM253" s="39" t="str">
        <f t="shared" si="47"/>
        <v/>
      </c>
      <c r="BN253" s="36" t="str">
        <f t="shared" si="48"/>
        <v/>
      </c>
      <c r="BO253" s="36" t="str">
        <f t="shared" si="52"/>
        <v/>
      </c>
      <c r="BP253" s="37" t="str">
        <f t="shared" si="53"/>
        <v/>
      </c>
    </row>
    <row r="254" spans="1:68" x14ac:dyDescent="0.2">
      <c r="A254" s="35" t="s">
        <v>608</v>
      </c>
      <c r="B254" s="36" t="s">
        <v>609</v>
      </c>
      <c r="C254" s="36">
        <v>0</v>
      </c>
      <c r="D254" s="36">
        <v>1</v>
      </c>
      <c r="E254" s="36" t="s">
        <v>607</v>
      </c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7"/>
      <c r="R254" s="38"/>
      <c r="S254" s="39"/>
      <c r="T254" s="36"/>
      <c r="U254" s="36"/>
      <c r="V254" s="36"/>
      <c r="W254" s="36"/>
      <c r="X254" s="37"/>
      <c r="Z254" s="40">
        <v>41394</v>
      </c>
      <c r="AA254" s="41"/>
      <c r="AB254" s="41"/>
      <c r="AC254" s="41"/>
      <c r="AD254" s="41"/>
      <c r="AE254" s="41"/>
      <c r="AF254" s="41"/>
      <c r="AG254" s="41"/>
      <c r="AH254" s="42"/>
      <c r="AJ254" s="39"/>
      <c r="AK254" s="43"/>
      <c r="AL254" s="43"/>
      <c r="AM254" s="37"/>
      <c r="AO254" s="39"/>
      <c r="AP254" s="43"/>
      <c r="AQ254" s="43"/>
      <c r="AR254" s="37"/>
      <c r="AT254" s="39"/>
      <c r="AU254" s="43"/>
      <c r="AV254" s="43"/>
      <c r="AW254" s="37"/>
      <c r="AY254" s="39"/>
      <c r="AZ254" s="37"/>
      <c r="BB254" s="39"/>
      <c r="BC254" s="36"/>
      <c r="BD254" s="37"/>
      <c r="BF254" s="39"/>
      <c r="BG254" s="36"/>
      <c r="BH254" s="36"/>
      <c r="BI254" s="36"/>
      <c r="BJ254" s="36"/>
      <c r="BK254" s="37"/>
      <c r="BM254" s="39" t="str">
        <f t="shared" si="47"/>
        <v/>
      </c>
      <c r="BN254" s="36" t="str">
        <f t="shared" si="48"/>
        <v/>
      </c>
      <c r="BO254" s="36" t="str">
        <f t="shared" si="52"/>
        <v/>
      </c>
      <c r="BP254" s="37" t="str">
        <f t="shared" si="53"/>
        <v/>
      </c>
    </row>
    <row r="255" spans="1:68" x14ac:dyDescent="0.2">
      <c r="A255" s="35" t="s">
        <v>610</v>
      </c>
      <c r="B255" s="36" t="s">
        <v>611</v>
      </c>
      <c r="C255" s="36">
        <v>0</v>
      </c>
      <c r="D255" s="36">
        <v>1</v>
      </c>
      <c r="E255" s="36" t="s">
        <v>607</v>
      </c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7"/>
      <c r="R255" s="38"/>
      <c r="S255" s="39"/>
      <c r="T255" s="36"/>
      <c r="U255" s="36"/>
      <c r="V255" s="36"/>
      <c r="W255" s="36"/>
      <c r="X255" s="37"/>
      <c r="Z255" s="40">
        <v>41401</v>
      </c>
      <c r="AA255" s="41"/>
      <c r="AB255" s="41"/>
      <c r="AC255" s="41"/>
      <c r="AD255" s="41"/>
      <c r="AE255" s="41"/>
      <c r="AF255" s="41"/>
      <c r="AG255" s="41"/>
      <c r="AH255" s="42"/>
      <c r="AJ255" s="39"/>
      <c r="AK255" s="43"/>
      <c r="AL255" s="43"/>
      <c r="AM255" s="37"/>
      <c r="AO255" s="39"/>
      <c r="AP255" s="43"/>
      <c r="AQ255" s="43"/>
      <c r="AR255" s="37"/>
      <c r="AT255" s="39"/>
      <c r="AU255" s="43"/>
      <c r="AV255" s="43"/>
      <c r="AW255" s="37"/>
      <c r="AY255" s="39"/>
      <c r="AZ255" s="37"/>
      <c r="BB255" s="39"/>
      <c r="BC255" s="36"/>
      <c r="BD255" s="37"/>
      <c r="BF255" s="39"/>
      <c r="BG255" s="36"/>
      <c r="BH255" s="36"/>
      <c r="BI255" s="36"/>
      <c r="BJ255" s="36"/>
      <c r="BK255" s="37"/>
      <c r="BM255" s="39" t="str">
        <f t="shared" si="47"/>
        <v/>
      </c>
      <c r="BN255" s="36" t="str">
        <f t="shared" si="48"/>
        <v/>
      </c>
      <c r="BO255" s="36" t="str">
        <f t="shared" si="52"/>
        <v/>
      </c>
      <c r="BP255" s="37" t="str">
        <f t="shared" si="53"/>
        <v/>
      </c>
    </row>
    <row r="256" spans="1:68" x14ac:dyDescent="0.2">
      <c r="A256" s="35" t="s">
        <v>612</v>
      </c>
      <c r="B256" s="36" t="s">
        <v>613</v>
      </c>
      <c r="C256" s="36">
        <v>0</v>
      </c>
      <c r="D256" s="36">
        <v>1</v>
      </c>
      <c r="E256" s="36" t="s">
        <v>607</v>
      </c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7"/>
      <c r="R256" s="38"/>
      <c r="S256" s="39"/>
      <c r="T256" s="36"/>
      <c r="U256" s="36"/>
      <c r="V256" s="36"/>
      <c r="W256" s="36"/>
      <c r="X256" s="37"/>
      <c r="Z256" s="40">
        <v>41401</v>
      </c>
      <c r="AA256" s="41"/>
      <c r="AB256" s="41"/>
      <c r="AC256" s="41"/>
      <c r="AD256" s="41"/>
      <c r="AE256" s="41"/>
      <c r="AF256" s="41"/>
      <c r="AG256" s="41"/>
      <c r="AH256" s="42"/>
      <c r="AJ256" s="39"/>
      <c r="AK256" s="43"/>
      <c r="AL256" s="43"/>
      <c r="AM256" s="37"/>
      <c r="AO256" s="39"/>
      <c r="AP256" s="43"/>
      <c r="AQ256" s="43"/>
      <c r="AR256" s="37"/>
      <c r="AT256" s="39"/>
      <c r="AU256" s="43"/>
      <c r="AV256" s="43"/>
      <c r="AW256" s="37"/>
      <c r="AY256" s="39"/>
      <c r="AZ256" s="37"/>
      <c r="BB256" s="39"/>
      <c r="BC256" s="36"/>
      <c r="BD256" s="37"/>
      <c r="BF256" s="39"/>
      <c r="BG256" s="36"/>
      <c r="BH256" s="36"/>
      <c r="BI256" s="36"/>
      <c r="BJ256" s="36"/>
      <c r="BK256" s="37"/>
      <c r="BM256" s="39" t="str">
        <f t="shared" si="47"/>
        <v/>
      </c>
      <c r="BN256" s="36" t="str">
        <f t="shared" si="48"/>
        <v/>
      </c>
      <c r="BO256" s="36" t="str">
        <f t="shared" si="52"/>
        <v/>
      </c>
      <c r="BP256" s="37" t="str">
        <f t="shared" si="53"/>
        <v/>
      </c>
    </row>
    <row r="257" spans="1:68" x14ac:dyDescent="0.2">
      <c r="A257" s="35" t="s">
        <v>614</v>
      </c>
      <c r="B257" s="36" t="s">
        <v>615</v>
      </c>
      <c r="C257" s="36">
        <v>0</v>
      </c>
      <c r="D257" s="36">
        <v>1</v>
      </c>
      <c r="E257" s="36" t="s">
        <v>607</v>
      </c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7"/>
      <c r="R257" s="38"/>
      <c r="S257" s="39"/>
      <c r="T257" s="36"/>
      <c r="U257" s="36"/>
      <c r="V257" s="36"/>
      <c r="W257" s="36"/>
      <c r="X257" s="37"/>
      <c r="Z257" s="40">
        <v>41409</v>
      </c>
      <c r="AA257" s="41"/>
      <c r="AB257" s="41"/>
      <c r="AC257" s="41"/>
      <c r="AD257" s="41"/>
      <c r="AE257" s="41"/>
      <c r="AF257" s="41"/>
      <c r="AG257" s="41"/>
      <c r="AH257" s="42"/>
      <c r="AJ257" s="39"/>
      <c r="AK257" s="43"/>
      <c r="AL257" s="43"/>
      <c r="AM257" s="37"/>
      <c r="AO257" s="39"/>
      <c r="AP257" s="43"/>
      <c r="AQ257" s="43"/>
      <c r="AR257" s="37"/>
      <c r="AT257" s="39"/>
      <c r="AU257" s="43"/>
      <c r="AV257" s="43"/>
      <c r="AW257" s="37"/>
      <c r="AY257" s="39"/>
      <c r="AZ257" s="37"/>
      <c r="BB257" s="39"/>
      <c r="BC257" s="36"/>
      <c r="BD257" s="37"/>
      <c r="BF257" s="39"/>
      <c r="BG257" s="36"/>
      <c r="BH257" s="36"/>
      <c r="BI257" s="36"/>
      <c r="BJ257" s="36"/>
      <c r="BK257" s="37"/>
      <c r="BM257" s="39" t="str">
        <f t="shared" si="47"/>
        <v/>
      </c>
      <c r="BN257" s="36" t="str">
        <f t="shared" si="48"/>
        <v/>
      </c>
      <c r="BO257" s="36" t="str">
        <f t="shared" si="52"/>
        <v/>
      </c>
      <c r="BP257" s="37" t="str">
        <f t="shared" si="53"/>
        <v/>
      </c>
    </row>
    <row r="258" spans="1:68" x14ac:dyDescent="0.2">
      <c r="A258" s="23" t="s">
        <v>616</v>
      </c>
      <c r="B258" s="24" t="s">
        <v>617</v>
      </c>
      <c r="C258" s="24">
        <v>0</v>
      </c>
      <c r="D258" s="24">
        <v>0</v>
      </c>
      <c r="E258" s="24"/>
      <c r="F258" s="24">
        <v>0</v>
      </c>
      <c r="G258" s="24">
        <v>0</v>
      </c>
      <c r="H258" s="24">
        <v>0</v>
      </c>
      <c r="I258" s="24">
        <v>1</v>
      </c>
      <c r="J258" s="24">
        <v>8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5">
        <v>1</v>
      </c>
      <c r="R258" s="26">
        <v>138</v>
      </c>
      <c r="S258" s="27" t="s">
        <v>66</v>
      </c>
      <c r="T258" s="24" t="s">
        <v>124</v>
      </c>
      <c r="U258" s="24" t="s">
        <v>125</v>
      </c>
      <c r="V258" s="24">
        <v>1</v>
      </c>
      <c r="W258" s="24">
        <v>0</v>
      </c>
      <c r="X258" s="25"/>
      <c r="Y258" s="53"/>
      <c r="Z258" s="28">
        <v>41423</v>
      </c>
      <c r="AA258" s="29">
        <v>41430</v>
      </c>
      <c r="AB258" s="29">
        <v>41550</v>
      </c>
      <c r="AC258" s="29">
        <v>41576</v>
      </c>
      <c r="AD258" s="29">
        <v>41744</v>
      </c>
      <c r="AE258" s="29">
        <v>41774</v>
      </c>
      <c r="AF258" s="29">
        <v>41850</v>
      </c>
      <c r="AG258" s="29"/>
      <c r="AH258" s="33"/>
      <c r="AI258" s="53"/>
      <c r="AJ258" s="27">
        <v>1</v>
      </c>
      <c r="AK258" s="32">
        <v>41522</v>
      </c>
      <c r="AL258" s="32">
        <v>41550</v>
      </c>
      <c r="AM258" s="25">
        <f>+AL258-AK258</f>
        <v>28</v>
      </c>
      <c r="AN258" s="53"/>
      <c r="AO258" s="27">
        <v>0</v>
      </c>
      <c r="AP258" s="32"/>
      <c r="AQ258" s="32"/>
      <c r="AR258" s="25"/>
      <c r="AS258" s="53"/>
      <c r="AT258" s="27">
        <v>0</v>
      </c>
      <c r="AU258" s="32"/>
      <c r="AV258" s="32"/>
      <c r="AW258" s="25"/>
      <c r="AX258" s="53"/>
      <c r="AY258" s="27">
        <v>0</v>
      </c>
      <c r="AZ258" s="25">
        <v>0</v>
      </c>
      <c r="BA258" s="53"/>
      <c r="BB258" s="27">
        <f>+IF(AF258="","",AF258-Z258)</f>
        <v>427</v>
      </c>
      <c r="BC258" s="24" t="str">
        <f>+IF(AG258="","",AH258-AG258)</f>
        <v/>
      </c>
      <c r="BD258" s="25">
        <f>IF(BB258="","",IF(BC258="",BB258,BB258+BC258))</f>
        <v>427</v>
      </c>
      <c r="BE258" s="53"/>
      <c r="BF258" s="27">
        <f>+IF(AND($I258=1,$Q258=1),AA258-Z258,"")</f>
        <v>7</v>
      </c>
      <c r="BG258" s="24">
        <f>+IF(AND($I258=1,$Q258=1),AB258-AA258,"")</f>
        <v>120</v>
      </c>
      <c r="BH258" s="24">
        <f>+IF(AND($I258=1,$Q258=1),AD258-AB258,"")</f>
        <v>194</v>
      </c>
      <c r="BI258" s="24">
        <f>+IF(AND($I258=1,$Q258=1),AE258-AD258,"")</f>
        <v>30</v>
      </c>
      <c r="BJ258" s="24">
        <f>+IF(AND($I258=1,$Q258=1),AF258-AE258,"")</f>
        <v>76</v>
      </c>
      <c r="BK258" s="25">
        <f>+IF(AND($I258=1,$Q258=1),AF258-Z258,"")</f>
        <v>427</v>
      </c>
      <c r="BL258" s="53"/>
      <c r="BM258" s="27" t="str">
        <f t="shared" si="47"/>
        <v/>
      </c>
      <c r="BN258" s="24" t="str">
        <f t="shared" si="48"/>
        <v/>
      </c>
      <c r="BO258" s="24" t="str">
        <f t="shared" si="52"/>
        <v/>
      </c>
      <c r="BP258" s="25" t="str">
        <f t="shared" si="53"/>
        <v/>
      </c>
    </row>
    <row r="259" spans="1:68" x14ac:dyDescent="0.2">
      <c r="A259" s="35" t="s">
        <v>618</v>
      </c>
      <c r="B259" s="36" t="s">
        <v>619</v>
      </c>
      <c r="C259" s="36">
        <v>0</v>
      </c>
      <c r="D259" s="36">
        <v>1</v>
      </c>
      <c r="E259" s="36" t="s">
        <v>607</v>
      </c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7"/>
      <c r="R259" s="38"/>
      <c r="S259" s="39"/>
      <c r="T259" s="36"/>
      <c r="U259" s="36"/>
      <c r="V259" s="36"/>
      <c r="W259" s="36"/>
      <c r="X259" s="37"/>
      <c r="Z259" s="40">
        <v>41472</v>
      </c>
      <c r="AA259" s="41"/>
      <c r="AB259" s="41"/>
      <c r="AC259" s="41"/>
      <c r="AD259" s="41"/>
      <c r="AE259" s="41"/>
      <c r="AF259" s="41"/>
      <c r="AG259" s="41"/>
      <c r="AH259" s="42"/>
      <c r="AJ259" s="39"/>
      <c r="AK259" s="43"/>
      <c r="AL259" s="43"/>
      <c r="AM259" s="37"/>
      <c r="AO259" s="39"/>
      <c r="AP259" s="43"/>
      <c r="AQ259" s="43"/>
      <c r="AR259" s="37"/>
      <c r="AT259" s="39"/>
      <c r="AU259" s="43"/>
      <c r="AV259" s="43"/>
      <c r="AW259" s="37"/>
      <c r="AY259" s="39"/>
      <c r="AZ259" s="37"/>
      <c r="BB259" s="39"/>
      <c r="BC259" s="36"/>
      <c r="BD259" s="37"/>
      <c r="BF259" s="39"/>
      <c r="BG259" s="36"/>
      <c r="BH259" s="36"/>
      <c r="BI259" s="36"/>
      <c r="BJ259" s="36"/>
      <c r="BK259" s="37"/>
      <c r="BM259" s="39" t="str">
        <f t="shared" si="47"/>
        <v/>
      </c>
      <c r="BN259" s="36" t="str">
        <f t="shared" si="48"/>
        <v/>
      </c>
      <c r="BO259" s="36" t="str">
        <f t="shared" si="52"/>
        <v/>
      </c>
      <c r="BP259" s="37" t="str">
        <f t="shared" si="53"/>
        <v/>
      </c>
    </row>
    <row r="260" spans="1:68" x14ac:dyDescent="0.2">
      <c r="A260" s="23" t="s">
        <v>620</v>
      </c>
      <c r="B260" s="24" t="s">
        <v>621</v>
      </c>
      <c r="C260" s="24">
        <v>0</v>
      </c>
      <c r="D260" s="24">
        <v>0</v>
      </c>
      <c r="E260" s="24"/>
      <c r="F260" s="24">
        <v>1</v>
      </c>
      <c r="G260" s="24">
        <v>1</v>
      </c>
      <c r="H260" s="24">
        <v>0</v>
      </c>
      <c r="I260" s="24">
        <v>0</v>
      </c>
      <c r="J260" s="24">
        <v>0</v>
      </c>
      <c r="K260" s="24">
        <v>3</v>
      </c>
      <c r="L260" s="24">
        <v>1</v>
      </c>
      <c r="M260" s="24">
        <v>0</v>
      </c>
      <c r="N260" s="24">
        <v>0</v>
      </c>
      <c r="O260" s="24">
        <v>0</v>
      </c>
      <c r="P260" s="24">
        <v>0</v>
      </c>
      <c r="Q260" s="25">
        <v>0</v>
      </c>
      <c r="R260" s="26"/>
      <c r="S260" s="27"/>
      <c r="T260" s="24" t="s">
        <v>62</v>
      </c>
      <c r="U260" s="24" t="s">
        <v>79</v>
      </c>
      <c r="V260" s="24"/>
      <c r="W260" s="24"/>
      <c r="X260" s="25"/>
      <c r="Y260" s="53"/>
      <c r="Z260" s="28">
        <v>41492</v>
      </c>
      <c r="AA260" s="29">
        <v>41500</v>
      </c>
      <c r="AB260" s="29" t="s">
        <v>69</v>
      </c>
      <c r="AC260" s="29" t="s">
        <v>69</v>
      </c>
      <c r="AD260" s="29" t="s">
        <v>69</v>
      </c>
      <c r="AE260" s="29" t="s">
        <v>69</v>
      </c>
      <c r="AF260" s="29">
        <v>41625</v>
      </c>
      <c r="AG260" s="29"/>
      <c r="AH260" s="33"/>
      <c r="AI260" s="53"/>
      <c r="AJ260" s="27">
        <v>0</v>
      </c>
      <c r="AK260" s="32"/>
      <c r="AL260" s="32"/>
      <c r="AM260" s="25"/>
      <c r="AN260" s="53"/>
      <c r="AO260" s="27">
        <v>0</v>
      </c>
      <c r="AP260" s="32"/>
      <c r="AQ260" s="32"/>
      <c r="AR260" s="25"/>
      <c r="AS260" s="53"/>
      <c r="AT260" s="27">
        <v>0</v>
      </c>
      <c r="AU260" s="32"/>
      <c r="AV260" s="32"/>
      <c r="AW260" s="25"/>
      <c r="AX260" s="53"/>
      <c r="AY260" s="27"/>
      <c r="AZ260" s="25"/>
      <c r="BA260" s="53"/>
      <c r="BB260" s="27">
        <f>+IF(AF260="","",AF260-Z260)</f>
        <v>133</v>
      </c>
      <c r="BC260" s="24" t="str">
        <f>+IF(AG260="","",AH260-AG260)</f>
        <v/>
      </c>
      <c r="BD260" s="25">
        <f>IF(BB260="","",IF(BC260="",BB260,BB260+BC260))</f>
        <v>133</v>
      </c>
      <c r="BE260" s="53"/>
      <c r="BF260" s="27" t="str">
        <f>+IF(AND($I260=1,$Q260=1),AA260-Z260,"")</f>
        <v/>
      </c>
      <c r="BG260" s="24" t="str">
        <f>+IF(AND($I260=1,$Q260=1),AB260-AA260,"")</f>
        <v/>
      </c>
      <c r="BH260" s="24" t="str">
        <f>+IF(AND($I260=1,$Q260=1),AD260-AB260,"")</f>
        <v/>
      </c>
      <c r="BI260" s="24" t="str">
        <f>+IF(AND($I260=1,$Q260=1),AE260-AD260,"")</f>
        <v/>
      </c>
      <c r="BJ260" s="24" t="str">
        <f>+IF(AND($I260=1,$Q260=1),AF260-AE260,"")</f>
        <v/>
      </c>
      <c r="BK260" s="25" t="str">
        <f>+IF(AND($I260=1,$Q260=1),AF260-Z260,"")</f>
        <v/>
      </c>
      <c r="BL260" s="53"/>
      <c r="BM260" s="27" t="str">
        <f t="shared" si="47"/>
        <v/>
      </c>
      <c r="BN260" s="24" t="str">
        <f t="shared" si="48"/>
        <v/>
      </c>
      <c r="BO260" s="24" t="str">
        <f t="shared" si="52"/>
        <v/>
      </c>
      <c r="BP260" s="25" t="str">
        <f t="shared" si="53"/>
        <v/>
      </c>
    </row>
    <row r="261" spans="1:68" x14ac:dyDescent="0.2">
      <c r="A261" s="35" t="s">
        <v>622</v>
      </c>
      <c r="B261" s="36" t="s">
        <v>623</v>
      </c>
      <c r="C261" s="36">
        <v>0</v>
      </c>
      <c r="D261" s="36">
        <v>1</v>
      </c>
      <c r="E261" s="36" t="s">
        <v>607</v>
      </c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7"/>
      <c r="R261" s="38"/>
      <c r="S261" s="39"/>
      <c r="T261" s="36"/>
      <c r="U261" s="36"/>
      <c r="V261" s="36"/>
      <c r="W261" s="36"/>
      <c r="X261" s="37"/>
      <c r="Z261" s="40">
        <v>41506</v>
      </c>
      <c r="AA261" s="41"/>
      <c r="AB261" s="41"/>
      <c r="AC261" s="41"/>
      <c r="AD261" s="41"/>
      <c r="AE261" s="41"/>
      <c r="AF261" s="41"/>
      <c r="AG261" s="41"/>
      <c r="AH261" s="42"/>
      <c r="AJ261" s="39"/>
      <c r="AK261" s="43"/>
      <c r="AL261" s="43"/>
      <c r="AM261" s="37"/>
      <c r="AO261" s="39"/>
      <c r="AP261" s="43"/>
      <c r="AQ261" s="43"/>
      <c r="AR261" s="37"/>
      <c r="AT261" s="39"/>
      <c r="AU261" s="43"/>
      <c r="AV261" s="43"/>
      <c r="AW261" s="37"/>
      <c r="AY261" s="39"/>
      <c r="AZ261" s="37"/>
      <c r="BB261" s="39"/>
      <c r="BC261" s="36"/>
      <c r="BD261" s="37"/>
      <c r="BF261" s="39"/>
      <c r="BG261" s="36"/>
      <c r="BH261" s="36"/>
      <c r="BI261" s="36"/>
      <c r="BJ261" s="36"/>
      <c r="BK261" s="37"/>
      <c r="BM261" s="39" t="str">
        <f t="shared" si="47"/>
        <v/>
      </c>
      <c r="BN261" s="36" t="str">
        <f t="shared" si="48"/>
        <v/>
      </c>
      <c r="BO261" s="36" t="str">
        <f t="shared" si="52"/>
        <v/>
      </c>
      <c r="BP261" s="37" t="str">
        <f t="shared" si="53"/>
        <v/>
      </c>
    </row>
    <row r="262" spans="1:68" x14ac:dyDescent="0.2">
      <c r="A262" s="23" t="s">
        <v>624</v>
      </c>
      <c r="B262" s="24" t="s">
        <v>625</v>
      </c>
      <c r="C262" s="24">
        <v>0</v>
      </c>
      <c r="D262" s="24">
        <v>0</v>
      </c>
      <c r="E262" s="24"/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1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5">
        <v>1</v>
      </c>
      <c r="R262" s="26">
        <v>143</v>
      </c>
      <c r="S262" s="27" t="s">
        <v>66</v>
      </c>
      <c r="T262" s="24" t="s">
        <v>124</v>
      </c>
      <c r="U262" s="24" t="s">
        <v>125</v>
      </c>
      <c r="V262" s="24">
        <v>1</v>
      </c>
      <c r="W262" s="24">
        <v>0</v>
      </c>
      <c r="X262" s="25"/>
      <c r="Y262" s="53"/>
      <c r="Z262" s="28">
        <v>41512</v>
      </c>
      <c r="AA262" s="29">
        <v>41530</v>
      </c>
      <c r="AB262" s="29" t="s">
        <v>69</v>
      </c>
      <c r="AC262" s="29" t="s">
        <v>69</v>
      </c>
      <c r="AD262" s="29">
        <v>41983</v>
      </c>
      <c r="AE262" s="29">
        <v>42019</v>
      </c>
      <c r="AF262" s="29">
        <v>42080</v>
      </c>
      <c r="AG262" s="29"/>
      <c r="AH262" s="33"/>
      <c r="AI262" s="53"/>
      <c r="AJ262" s="27">
        <v>1</v>
      </c>
      <c r="AK262" s="32">
        <v>41606</v>
      </c>
      <c r="AL262" s="32">
        <v>41934</v>
      </c>
      <c r="AM262" s="25">
        <f>+AL262-AK262</f>
        <v>328</v>
      </c>
      <c r="AN262" s="53"/>
      <c r="AO262" s="27">
        <v>0</v>
      </c>
      <c r="AP262" s="32"/>
      <c r="AQ262" s="32"/>
      <c r="AR262" s="25"/>
      <c r="AS262" s="53"/>
      <c r="AT262" s="27">
        <v>0</v>
      </c>
      <c r="AU262" s="32"/>
      <c r="AV262" s="32"/>
      <c r="AW262" s="25"/>
      <c r="AX262" s="53"/>
      <c r="AY262" s="27">
        <v>0</v>
      </c>
      <c r="AZ262" s="25"/>
      <c r="BA262" s="53"/>
      <c r="BB262" s="27">
        <f>+IF(AF262="","",AF262-Z262)</f>
        <v>568</v>
      </c>
      <c r="BC262" s="24" t="str">
        <f>+IF(AG262="","",AH262-AG262)</f>
        <v/>
      </c>
      <c r="BD262" s="25">
        <f>IF(BB262="","",IF(BC262="",BB262,BB262+BC262))</f>
        <v>568</v>
      </c>
      <c r="BE262" s="53"/>
      <c r="BF262" s="27" t="str">
        <f>+IF(AND($I262=1,$Q262=1),AA262-Z262,"")</f>
        <v/>
      </c>
      <c r="BG262" s="24" t="str">
        <f>+IF(AND($I262=1,$Q262=1),AB262-AA262,"")</f>
        <v/>
      </c>
      <c r="BH262" s="24" t="str">
        <f>+IF(AND($I262=1,$Q262=1),AD262-AB262,"")</f>
        <v/>
      </c>
      <c r="BI262" s="24" t="str">
        <f>+IF(AND($I262=1,$Q262=1),AE262-AD262,"")</f>
        <v/>
      </c>
      <c r="BJ262" s="24" t="str">
        <f>+IF(AND($I262=1,$Q262=1),AF262-AE262,"")</f>
        <v/>
      </c>
      <c r="BK262" s="25" t="str">
        <f>+IF(AND($I262=1,$Q262=1),AF262-Z262,"")</f>
        <v/>
      </c>
      <c r="BL262" s="53"/>
      <c r="BM262" s="27">
        <f t="shared" ref="BM262:BM311" si="56">+IF(AND($I262=0,$Q262=1),AA262-Z262,"")</f>
        <v>18</v>
      </c>
      <c r="BN262" s="24">
        <f t="shared" si="48"/>
        <v>489</v>
      </c>
      <c r="BO262" s="24">
        <f t="shared" si="52"/>
        <v>61</v>
      </c>
      <c r="BP262" s="25">
        <f t="shared" si="53"/>
        <v>568</v>
      </c>
    </row>
    <row r="263" spans="1:68" x14ac:dyDescent="0.2">
      <c r="A263" s="35" t="s">
        <v>626</v>
      </c>
      <c r="B263" s="36" t="s">
        <v>627</v>
      </c>
      <c r="C263" s="36">
        <v>0</v>
      </c>
      <c r="D263" s="36">
        <v>1</v>
      </c>
      <c r="E263" s="36" t="s">
        <v>628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7"/>
      <c r="R263" s="38"/>
      <c r="S263" s="39"/>
      <c r="T263" s="36"/>
      <c r="U263" s="36"/>
      <c r="V263" s="36"/>
      <c r="W263" s="36"/>
      <c r="X263" s="37"/>
      <c r="Z263" s="40">
        <v>41514</v>
      </c>
      <c r="AA263" s="41"/>
      <c r="AB263" s="41"/>
      <c r="AC263" s="41"/>
      <c r="AD263" s="41"/>
      <c r="AE263" s="41"/>
      <c r="AF263" s="41"/>
      <c r="AG263" s="41"/>
      <c r="AH263" s="42"/>
      <c r="AJ263" s="39"/>
      <c r="AK263" s="43"/>
      <c r="AL263" s="43"/>
      <c r="AM263" s="37"/>
      <c r="AO263" s="39"/>
      <c r="AP263" s="43"/>
      <c r="AQ263" s="43"/>
      <c r="AR263" s="37"/>
      <c r="AT263" s="39"/>
      <c r="AU263" s="43"/>
      <c r="AV263" s="43"/>
      <c r="AW263" s="37"/>
      <c r="AY263" s="39"/>
      <c r="AZ263" s="37"/>
      <c r="BB263" s="39"/>
      <c r="BC263" s="36"/>
      <c r="BD263" s="37"/>
      <c r="BF263" s="39"/>
      <c r="BG263" s="36"/>
      <c r="BH263" s="36"/>
      <c r="BI263" s="36"/>
      <c r="BJ263" s="36"/>
      <c r="BK263" s="37"/>
      <c r="BM263" s="39" t="str">
        <f t="shared" si="56"/>
        <v/>
      </c>
      <c r="BN263" s="36" t="str">
        <f t="shared" si="48"/>
        <v/>
      </c>
      <c r="BO263" s="36" t="str">
        <f t="shared" si="52"/>
        <v/>
      </c>
      <c r="BP263" s="37" t="str">
        <f t="shared" si="53"/>
        <v/>
      </c>
    </row>
    <row r="264" spans="1:68" x14ac:dyDescent="0.2">
      <c r="A264" s="23" t="s">
        <v>629</v>
      </c>
      <c r="B264" s="24" t="s">
        <v>630</v>
      </c>
      <c r="C264" s="24">
        <v>0</v>
      </c>
      <c r="D264" s="24">
        <v>0</v>
      </c>
      <c r="E264" s="24"/>
      <c r="F264" s="24">
        <v>0</v>
      </c>
      <c r="G264" s="24"/>
      <c r="H264" s="24"/>
      <c r="I264" s="24"/>
      <c r="J264" s="24"/>
      <c r="K264" s="24"/>
      <c r="L264" s="24">
        <v>0</v>
      </c>
      <c r="M264" s="24">
        <v>0</v>
      </c>
      <c r="N264" s="24">
        <v>0</v>
      </c>
      <c r="O264" s="24">
        <v>1</v>
      </c>
      <c r="P264" s="24">
        <v>0</v>
      </c>
      <c r="Q264" s="25">
        <v>0</v>
      </c>
      <c r="R264" s="26"/>
      <c r="S264" s="27"/>
      <c r="T264" s="24" t="s">
        <v>124</v>
      </c>
      <c r="U264" s="24" t="s">
        <v>125</v>
      </c>
      <c r="V264" s="24"/>
      <c r="W264" s="24"/>
      <c r="X264" s="25"/>
      <c r="Y264" s="53"/>
      <c r="Z264" s="28">
        <v>41534</v>
      </c>
      <c r="AA264" s="29" t="s">
        <v>69</v>
      </c>
      <c r="AB264" s="29" t="s">
        <v>69</v>
      </c>
      <c r="AC264" s="29" t="s">
        <v>69</v>
      </c>
      <c r="AD264" s="29" t="s">
        <v>69</v>
      </c>
      <c r="AE264" s="29" t="s">
        <v>69</v>
      </c>
      <c r="AF264" s="29">
        <v>41571</v>
      </c>
      <c r="AG264" s="29"/>
      <c r="AH264" s="33"/>
      <c r="AI264" s="53"/>
      <c r="AJ264" s="27">
        <v>0</v>
      </c>
      <c r="AK264" s="32"/>
      <c r="AL264" s="32"/>
      <c r="AM264" s="25"/>
      <c r="AN264" s="53"/>
      <c r="AO264" s="27">
        <v>0</v>
      </c>
      <c r="AP264" s="32"/>
      <c r="AQ264" s="32"/>
      <c r="AR264" s="25"/>
      <c r="AS264" s="53"/>
      <c r="AT264" s="27">
        <v>0</v>
      </c>
      <c r="AU264" s="32"/>
      <c r="AV264" s="32"/>
      <c r="AW264" s="25"/>
      <c r="AX264" s="53"/>
      <c r="AY264" s="27"/>
      <c r="AZ264" s="25"/>
      <c r="BA264" s="53"/>
      <c r="BB264" s="27">
        <f>+IF(AF264="","",AF264-Z264)</f>
        <v>37</v>
      </c>
      <c r="BC264" s="24" t="str">
        <f>+IF(AG264="","",AH264-AG264)</f>
        <v/>
      </c>
      <c r="BD264" s="25">
        <f>IF(BB264="","",IF(BC264="",BB264,BB264+BC264))</f>
        <v>37</v>
      </c>
      <c r="BE264" s="53"/>
      <c r="BF264" s="27" t="str">
        <f>+IF(AND($I264=1,$Q264=1),AA264-Z264,"")</f>
        <v/>
      </c>
      <c r="BG264" s="24" t="str">
        <f>+IF(AND($I264=1,$Q264=1),AB264-AA264,"")</f>
        <v/>
      </c>
      <c r="BH264" s="24" t="str">
        <f>+IF(AND($I264=1,$Q264=1),AD264-AB264,"")</f>
        <v/>
      </c>
      <c r="BI264" s="24" t="str">
        <f>+IF(AND($I264=1,$Q264=1),AE264-AD264,"")</f>
        <v/>
      </c>
      <c r="BJ264" s="24" t="str">
        <f>+IF(AND($I264=1,$Q264=1),AF264-AE264,"")</f>
        <v/>
      </c>
      <c r="BK264" s="25" t="str">
        <f>+IF(AND($I264=1,$Q264=1),AF264-Z264,"")</f>
        <v/>
      </c>
      <c r="BL264" s="53"/>
      <c r="BM264" s="27" t="str">
        <f t="shared" si="56"/>
        <v/>
      </c>
      <c r="BN264" s="24" t="str">
        <f t="shared" ref="BN264:BN305" si="57">+IF(AND($I264=0,$Q264=1),AE264-AA264,"")</f>
        <v/>
      </c>
      <c r="BO264" s="24" t="str">
        <f t="shared" si="52"/>
        <v/>
      </c>
      <c r="BP264" s="25" t="str">
        <f t="shared" si="53"/>
        <v/>
      </c>
    </row>
    <row r="265" spans="1:68" x14ac:dyDescent="0.2">
      <c r="A265" s="23" t="s">
        <v>631</v>
      </c>
      <c r="B265" s="24" t="s">
        <v>632</v>
      </c>
      <c r="C265" s="24">
        <v>0</v>
      </c>
      <c r="D265" s="24">
        <v>0</v>
      </c>
      <c r="E265" s="24"/>
      <c r="F265" s="24">
        <v>1</v>
      </c>
      <c r="G265" s="24">
        <v>1</v>
      </c>
      <c r="H265" s="24">
        <v>0</v>
      </c>
      <c r="I265" s="24">
        <v>1</v>
      </c>
      <c r="J265" s="24">
        <v>0</v>
      </c>
      <c r="K265" s="24">
        <v>2</v>
      </c>
      <c r="L265" s="24">
        <v>1</v>
      </c>
      <c r="M265" s="24">
        <v>0</v>
      </c>
      <c r="N265" s="24">
        <v>0</v>
      </c>
      <c r="O265" s="24">
        <v>0</v>
      </c>
      <c r="P265" s="24">
        <v>0</v>
      </c>
      <c r="Q265" s="25">
        <v>0</v>
      </c>
      <c r="R265" s="26"/>
      <c r="S265" s="27"/>
      <c r="T265" s="24" t="s">
        <v>62</v>
      </c>
      <c r="U265" s="24" t="s">
        <v>68</v>
      </c>
      <c r="V265" s="24"/>
      <c r="W265" s="24"/>
      <c r="X265" s="25"/>
      <c r="Y265" s="53"/>
      <c r="Z265" s="28">
        <v>41549</v>
      </c>
      <c r="AA265" s="29">
        <v>41712</v>
      </c>
      <c r="AB265" s="29">
        <v>41732</v>
      </c>
      <c r="AC265" s="29" t="s">
        <v>69</v>
      </c>
      <c r="AD265" s="29" t="s">
        <v>69</v>
      </c>
      <c r="AE265" s="29" t="s">
        <v>69</v>
      </c>
      <c r="AF265" s="29">
        <v>41787</v>
      </c>
      <c r="AG265" s="29"/>
      <c r="AH265" s="33"/>
      <c r="AI265" s="53"/>
      <c r="AJ265" s="27">
        <v>1</v>
      </c>
      <c r="AK265" s="32">
        <v>41732</v>
      </c>
      <c r="AL265" s="32">
        <v>41773</v>
      </c>
      <c r="AM265" s="25">
        <f>+AL265-AK265</f>
        <v>41</v>
      </c>
      <c r="AN265" s="53"/>
      <c r="AO265" s="27">
        <v>0</v>
      </c>
      <c r="AP265" s="32"/>
      <c r="AQ265" s="32"/>
      <c r="AR265" s="25"/>
      <c r="AS265" s="53"/>
      <c r="AT265" s="27">
        <v>0</v>
      </c>
      <c r="AU265" s="32"/>
      <c r="AV265" s="32"/>
      <c r="AW265" s="25"/>
      <c r="AX265" s="53"/>
      <c r="AY265" s="27"/>
      <c r="AZ265" s="25"/>
      <c r="BA265" s="53"/>
      <c r="BB265" s="27">
        <f>+IF(AF265="","",AF265-Z265)</f>
        <v>238</v>
      </c>
      <c r="BC265" s="24" t="str">
        <f>+IF(AG265="","",AH265-AG265)</f>
        <v/>
      </c>
      <c r="BD265" s="25">
        <f>IF(BB265="","",IF(BC265="",BB265,BB265+BC265))</f>
        <v>238</v>
      </c>
      <c r="BE265" s="53"/>
      <c r="BF265" s="27" t="str">
        <f>+IF(AND($I265=1,$Q265=1),AA265-Z265,"")</f>
        <v/>
      </c>
      <c r="BG265" s="24" t="str">
        <f>+IF(AND($I265=1,$Q265=1),AB265-AA265,"")</f>
        <v/>
      </c>
      <c r="BH265" s="24" t="str">
        <f>+IF(AND($I265=1,$Q265=1),AD265-AB265,"")</f>
        <v/>
      </c>
      <c r="BI265" s="24" t="str">
        <f>+IF(AND($I265=1,$Q265=1),AE265-AD265,"")</f>
        <v/>
      </c>
      <c r="BJ265" s="24" t="str">
        <f>+IF(AND($I265=1,$Q265=1),AF265-AE265,"")</f>
        <v/>
      </c>
      <c r="BK265" s="25" t="str">
        <f>+IF(AND($I265=1,$Q265=1),AF265-Z265,"")</f>
        <v/>
      </c>
      <c r="BL265" s="53"/>
      <c r="BM265" s="27" t="str">
        <f t="shared" si="56"/>
        <v/>
      </c>
      <c r="BN265" s="24" t="str">
        <f t="shared" si="57"/>
        <v/>
      </c>
      <c r="BO265" s="24" t="str">
        <f t="shared" si="52"/>
        <v/>
      </c>
      <c r="BP265" s="25" t="str">
        <f t="shared" si="53"/>
        <v/>
      </c>
    </row>
    <row r="266" spans="1:68" x14ac:dyDescent="0.2">
      <c r="A266" s="35" t="s">
        <v>633</v>
      </c>
      <c r="B266" s="36" t="s">
        <v>634</v>
      </c>
      <c r="C266" s="36">
        <v>0</v>
      </c>
      <c r="D266" s="36">
        <v>1</v>
      </c>
      <c r="E266" s="36" t="s">
        <v>607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7"/>
      <c r="R266" s="38"/>
      <c r="S266" s="39"/>
      <c r="T266" s="36"/>
      <c r="U266" s="36"/>
      <c r="V266" s="36"/>
      <c r="W266" s="36"/>
      <c r="X266" s="37"/>
      <c r="Z266" s="40">
        <v>41564</v>
      </c>
      <c r="AA266" s="41"/>
      <c r="AB266" s="41"/>
      <c r="AC266" s="41"/>
      <c r="AD266" s="41"/>
      <c r="AE266" s="41"/>
      <c r="AF266" s="41"/>
      <c r="AG266" s="41"/>
      <c r="AH266" s="42"/>
      <c r="AJ266" s="39"/>
      <c r="AK266" s="43"/>
      <c r="AL266" s="43"/>
      <c r="AM266" s="37"/>
      <c r="AO266" s="39"/>
      <c r="AP266" s="43"/>
      <c r="AQ266" s="43"/>
      <c r="AR266" s="37"/>
      <c r="AT266" s="39"/>
      <c r="AU266" s="43"/>
      <c r="AV266" s="43"/>
      <c r="AW266" s="37"/>
      <c r="AY266" s="39"/>
      <c r="AZ266" s="37"/>
      <c r="BB266" s="39"/>
      <c r="BC266" s="36"/>
      <c r="BD266" s="37"/>
      <c r="BF266" s="39"/>
      <c r="BG266" s="36"/>
      <c r="BH266" s="36"/>
      <c r="BI266" s="36"/>
      <c r="BJ266" s="36"/>
      <c r="BK266" s="37"/>
      <c r="BM266" s="39" t="str">
        <f t="shared" si="56"/>
        <v/>
      </c>
      <c r="BN266" s="36" t="str">
        <f t="shared" si="57"/>
        <v/>
      </c>
      <c r="BO266" s="36" t="str">
        <f t="shared" si="52"/>
        <v/>
      </c>
      <c r="BP266" s="37" t="str">
        <f t="shared" si="53"/>
        <v/>
      </c>
    </row>
    <row r="267" spans="1:68" x14ac:dyDescent="0.2">
      <c r="A267" s="23" t="s">
        <v>635</v>
      </c>
      <c r="B267" s="24" t="s">
        <v>636</v>
      </c>
      <c r="C267" s="24">
        <v>0</v>
      </c>
      <c r="D267" s="24">
        <v>0</v>
      </c>
      <c r="E267" s="24"/>
      <c r="F267" s="24">
        <v>1</v>
      </c>
      <c r="G267" s="24">
        <v>1</v>
      </c>
      <c r="H267" s="24">
        <v>0</v>
      </c>
      <c r="I267" s="24">
        <v>1</v>
      </c>
      <c r="J267" s="24">
        <v>10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5">
        <v>1</v>
      </c>
      <c r="R267" s="26">
        <v>145</v>
      </c>
      <c r="S267" s="27" t="s">
        <v>72</v>
      </c>
      <c r="T267" s="24" t="s">
        <v>67</v>
      </c>
      <c r="U267" s="24" t="s">
        <v>240</v>
      </c>
      <c r="V267" s="24">
        <v>1</v>
      </c>
      <c r="W267" s="24">
        <v>1</v>
      </c>
      <c r="X267" s="2" t="s">
        <v>73</v>
      </c>
      <c r="Y267" s="53"/>
      <c r="Z267" s="28">
        <v>41570</v>
      </c>
      <c r="AA267" s="29">
        <v>41607</v>
      </c>
      <c r="AB267" s="29">
        <v>41702</v>
      </c>
      <c r="AC267" s="29">
        <v>41702</v>
      </c>
      <c r="AD267" s="29">
        <v>41815</v>
      </c>
      <c r="AE267" s="29">
        <v>41914</v>
      </c>
      <c r="AF267" s="29">
        <v>42095</v>
      </c>
      <c r="AG267" s="29">
        <v>42110</v>
      </c>
      <c r="AH267" s="33">
        <v>42376</v>
      </c>
      <c r="AI267" s="53"/>
      <c r="AJ267" s="27">
        <v>0</v>
      </c>
      <c r="AK267" s="32"/>
      <c r="AL267" s="32"/>
      <c r="AM267" s="25"/>
      <c r="AN267" s="53"/>
      <c r="AO267" s="27">
        <v>1</v>
      </c>
      <c r="AP267" s="32">
        <v>41878</v>
      </c>
      <c r="AQ267" s="32">
        <v>41914</v>
      </c>
      <c r="AR267" s="25">
        <f>+AQ267-AP267</f>
        <v>36</v>
      </c>
      <c r="AS267" s="53"/>
      <c r="AT267" s="27">
        <v>0</v>
      </c>
      <c r="AU267" s="32"/>
      <c r="AV267" s="32"/>
      <c r="AW267" s="25"/>
      <c r="AX267" s="53"/>
      <c r="AY267" s="55">
        <f>+(10+3.34+1.97+2.5+6.58+2.14+6.58+2.14+9.52+1.97+2.23+4.73+3.54+1.68+9.47+1.91+1.82+2.34+2.11+2.74+3.06+2.06+1.94+2.46+2.56+1.66+3.17+2.2)*12</f>
        <v>1181.0399999999997</v>
      </c>
      <c r="AZ267" s="25">
        <v>1181</v>
      </c>
      <c r="BA267" s="53"/>
      <c r="BB267" s="27">
        <f>+IF(AF267="","",AF267-Z267)</f>
        <v>525</v>
      </c>
      <c r="BC267" s="24">
        <f>+IF(AG267="","",AH267-AG267)</f>
        <v>266</v>
      </c>
      <c r="BD267" s="25">
        <f>IF(BB267="","",IF(BC267="",BB267,BB267+BC267))</f>
        <v>791</v>
      </c>
      <c r="BE267" s="53"/>
      <c r="BF267" s="27">
        <f>+IF(AND($I267=1,$Q267=1),AA267-Z267,"")</f>
        <v>37</v>
      </c>
      <c r="BG267" s="24">
        <f>+IF(AND($I267=1,$Q267=1),AB267-AA267,"")</f>
        <v>95</v>
      </c>
      <c r="BH267" s="24">
        <f>+IF(AND($I267=1,$Q267=1),AD267-AB267,"")</f>
        <v>113</v>
      </c>
      <c r="BI267" s="24">
        <f t="shared" ref="BI267:BJ269" si="58">+IF(AND($I267=1,$Q267=1),AE267-AD267,"")</f>
        <v>99</v>
      </c>
      <c r="BJ267" s="24">
        <f t="shared" si="58"/>
        <v>181</v>
      </c>
      <c r="BK267" s="25">
        <f>+IF(AND($I267=1,$Q267=1),AF267-Z267,"")</f>
        <v>525</v>
      </c>
      <c r="BL267" s="53"/>
      <c r="BM267" s="27" t="str">
        <f t="shared" si="56"/>
        <v/>
      </c>
      <c r="BN267" s="24" t="str">
        <f t="shared" si="57"/>
        <v/>
      </c>
      <c r="BO267" s="24" t="str">
        <f t="shared" si="52"/>
        <v/>
      </c>
      <c r="BP267" s="25" t="str">
        <f t="shared" si="53"/>
        <v/>
      </c>
    </row>
    <row r="268" spans="1:68" x14ac:dyDescent="0.2">
      <c r="A268" s="23" t="s">
        <v>637</v>
      </c>
      <c r="B268" s="24" t="s">
        <v>625</v>
      </c>
      <c r="C268" s="24">
        <v>0</v>
      </c>
      <c r="D268" s="24">
        <v>0</v>
      </c>
      <c r="E268" s="24"/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5">
        <v>1</v>
      </c>
      <c r="R268" s="26">
        <v>144</v>
      </c>
      <c r="S268" s="27" t="s">
        <v>66</v>
      </c>
      <c r="T268" s="24" t="s">
        <v>124</v>
      </c>
      <c r="U268" s="24" t="s">
        <v>125</v>
      </c>
      <c r="V268" s="24">
        <v>1</v>
      </c>
      <c r="W268" s="24">
        <v>0</v>
      </c>
      <c r="X268" s="25"/>
      <c r="Y268" s="53"/>
      <c r="Z268" s="28">
        <v>41577</v>
      </c>
      <c r="AA268" s="29">
        <v>41585</v>
      </c>
      <c r="AB268" s="29" t="s">
        <v>69</v>
      </c>
      <c r="AC268" s="29" t="s">
        <v>69</v>
      </c>
      <c r="AD268" s="29">
        <v>41618</v>
      </c>
      <c r="AE268" s="29">
        <v>42019</v>
      </c>
      <c r="AF268" s="29">
        <v>42080</v>
      </c>
      <c r="AG268" s="29"/>
      <c r="AH268" s="33"/>
      <c r="AI268" s="53"/>
      <c r="AJ268" s="27">
        <v>0</v>
      </c>
      <c r="AK268" s="32"/>
      <c r="AL268" s="32"/>
      <c r="AM268" s="25"/>
      <c r="AN268" s="53"/>
      <c r="AO268" s="27">
        <v>0</v>
      </c>
      <c r="AP268" s="32"/>
      <c r="AQ268" s="32"/>
      <c r="AR268" s="25"/>
      <c r="AS268" s="53"/>
      <c r="AT268" s="27">
        <v>0</v>
      </c>
      <c r="AU268" s="32"/>
      <c r="AV268" s="32"/>
      <c r="AW268" s="25"/>
      <c r="AX268" s="53"/>
      <c r="AY268" s="27">
        <v>0</v>
      </c>
      <c r="AZ268" s="25"/>
      <c r="BA268" s="53"/>
      <c r="BB268" s="27">
        <f>+IF(AF268="","",AF268-Z268)</f>
        <v>503</v>
      </c>
      <c r="BC268" s="24" t="str">
        <f>+IF(AG268="","",AH268-AG268)</f>
        <v/>
      </c>
      <c r="BD268" s="25">
        <f>IF(BB268="","",IF(BC268="",BB268,BB268+BC268))</f>
        <v>503</v>
      </c>
      <c r="BE268" s="53"/>
      <c r="BF268" s="27" t="str">
        <f>+IF(AND($I268=1,$Q268=1),AA268-Z268,"")</f>
        <v/>
      </c>
      <c r="BG268" s="24" t="str">
        <f>+IF(AND($I268=1,$Q268=1),AB268-AA268,"")</f>
        <v/>
      </c>
      <c r="BH268" s="24" t="str">
        <f>+IF(AND($I268=1,$Q268=1),AD268-AB268,"")</f>
        <v/>
      </c>
      <c r="BI268" s="24" t="str">
        <f t="shared" si="58"/>
        <v/>
      </c>
      <c r="BJ268" s="24" t="str">
        <f t="shared" si="58"/>
        <v/>
      </c>
      <c r="BK268" s="25" t="str">
        <f>+IF(AND($I268=1,$Q268=1),AF268-Z268,"")</f>
        <v/>
      </c>
      <c r="BL268" s="53"/>
      <c r="BM268" s="27">
        <f t="shared" si="56"/>
        <v>8</v>
      </c>
      <c r="BN268" s="24">
        <f t="shared" si="57"/>
        <v>434</v>
      </c>
      <c r="BO268" s="24">
        <f t="shared" si="52"/>
        <v>61</v>
      </c>
      <c r="BP268" s="25">
        <f t="shared" si="53"/>
        <v>503</v>
      </c>
    </row>
    <row r="269" spans="1:68" x14ac:dyDescent="0.2">
      <c r="A269" s="23" t="s">
        <v>638</v>
      </c>
      <c r="B269" s="24" t="s">
        <v>639</v>
      </c>
      <c r="C269" s="24">
        <v>0</v>
      </c>
      <c r="D269" s="24">
        <v>0</v>
      </c>
      <c r="E269" s="24"/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1</v>
      </c>
      <c r="P269" s="24">
        <v>0</v>
      </c>
      <c r="Q269" s="25">
        <v>0</v>
      </c>
      <c r="R269" s="26"/>
      <c r="S269" s="27"/>
      <c r="T269" s="24" t="s">
        <v>124</v>
      </c>
      <c r="U269" s="24" t="s">
        <v>125</v>
      </c>
      <c r="V269" s="24">
        <v>0</v>
      </c>
      <c r="W269" s="24">
        <v>0</v>
      </c>
      <c r="X269" s="25"/>
      <c r="Y269" s="53"/>
      <c r="Z269" s="28">
        <v>41593</v>
      </c>
      <c r="AA269" s="29" t="s">
        <v>69</v>
      </c>
      <c r="AB269" s="29" t="s">
        <v>69</v>
      </c>
      <c r="AC269" s="29" t="s">
        <v>69</v>
      </c>
      <c r="AD269" s="29" t="s">
        <v>69</v>
      </c>
      <c r="AE269" s="29" t="s">
        <v>69</v>
      </c>
      <c r="AF269" s="29">
        <v>41669</v>
      </c>
      <c r="AG269" s="29"/>
      <c r="AH269" s="33"/>
      <c r="AI269" s="53"/>
      <c r="AJ269" s="27">
        <v>0</v>
      </c>
      <c r="AK269" s="32"/>
      <c r="AL269" s="32"/>
      <c r="AM269" s="25"/>
      <c r="AN269" s="53"/>
      <c r="AO269" s="27">
        <v>0</v>
      </c>
      <c r="AP269" s="32"/>
      <c r="AQ269" s="32"/>
      <c r="AR269" s="25"/>
      <c r="AS269" s="53"/>
      <c r="AT269" s="27">
        <v>0</v>
      </c>
      <c r="AU269" s="32"/>
      <c r="AV269" s="32"/>
      <c r="AW269" s="25"/>
      <c r="AX269" s="53"/>
      <c r="AY269" s="27"/>
      <c r="AZ269" s="25"/>
      <c r="BA269" s="53"/>
      <c r="BB269" s="27">
        <f>+IF(AF269="","",AF269-Z269)</f>
        <v>76</v>
      </c>
      <c r="BC269" s="24" t="str">
        <f>+IF(AG269="","",AH269-AG269)</f>
        <v/>
      </c>
      <c r="BD269" s="25">
        <f>IF(BB269="","",IF(BC269="",BB269,BB269+BC269))</f>
        <v>76</v>
      </c>
      <c r="BE269" s="53"/>
      <c r="BF269" s="27" t="s">
        <v>640</v>
      </c>
      <c r="BG269" s="24" t="str">
        <f>+IF(AND($I269=1,$Q269=1),AB269-AA269,"")</f>
        <v/>
      </c>
      <c r="BH269" s="24" t="str">
        <f>+IF(AND($I269=1,$Q269=1),AD269-AB269,"")</f>
        <v/>
      </c>
      <c r="BI269" s="24" t="str">
        <f t="shared" si="58"/>
        <v/>
      </c>
      <c r="BJ269" s="24" t="str">
        <f t="shared" si="58"/>
        <v/>
      </c>
      <c r="BK269" s="25" t="str">
        <f>+IF(AND($I269=1,$Q269=1),AF269-Z269,"")</f>
        <v/>
      </c>
      <c r="BL269" s="53"/>
      <c r="BM269" s="27" t="str">
        <f t="shared" si="56"/>
        <v/>
      </c>
      <c r="BN269" s="24" t="str">
        <f t="shared" si="57"/>
        <v/>
      </c>
      <c r="BO269" s="24" t="str">
        <f t="shared" si="52"/>
        <v/>
      </c>
      <c r="BP269" s="25" t="str">
        <f t="shared" si="53"/>
        <v/>
      </c>
    </row>
    <row r="270" spans="1:68" x14ac:dyDescent="0.2">
      <c r="A270" s="35" t="s">
        <v>641</v>
      </c>
      <c r="B270" s="36" t="s">
        <v>642</v>
      </c>
      <c r="C270" s="36">
        <v>0</v>
      </c>
      <c r="D270" s="36">
        <v>1</v>
      </c>
      <c r="E270" s="36" t="s">
        <v>643</v>
      </c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7"/>
      <c r="R270" s="38"/>
      <c r="S270" s="39"/>
      <c r="T270" s="36"/>
      <c r="U270" s="36"/>
      <c r="V270" s="36"/>
      <c r="W270" s="36"/>
      <c r="X270" s="37"/>
      <c r="Z270" s="40">
        <v>41610</v>
      </c>
      <c r="AA270" s="41"/>
      <c r="AB270" s="41"/>
      <c r="AC270" s="41"/>
      <c r="AD270" s="41"/>
      <c r="AE270" s="41"/>
      <c r="AF270" s="41"/>
      <c r="AG270" s="41"/>
      <c r="AH270" s="42"/>
      <c r="AJ270" s="39"/>
      <c r="AK270" s="43"/>
      <c r="AL270" s="43"/>
      <c r="AM270" s="37"/>
      <c r="AO270" s="39"/>
      <c r="AP270" s="43"/>
      <c r="AQ270" s="43"/>
      <c r="AR270" s="37"/>
      <c r="AT270" s="39"/>
      <c r="AU270" s="43"/>
      <c r="AV270" s="43"/>
      <c r="AW270" s="37"/>
      <c r="AY270" s="39"/>
      <c r="AZ270" s="37"/>
      <c r="BB270" s="39"/>
      <c r="BC270" s="36"/>
      <c r="BD270" s="37"/>
      <c r="BF270" s="39"/>
      <c r="BG270" s="36"/>
      <c r="BH270" s="36"/>
      <c r="BI270" s="36"/>
      <c r="BJ270" s="36"/>
      <c r="BK270" s="37"/>
      <c r="BM270" s="39" t="str">
        <f t="shared" si="56"/>
        <v/>
      </c>
      <c r="BN270" s="36" t="str">
        <f t="shared" si="57"/>
        <v/>
      </c>
      <c r="BO270" s="36" t="str">
        <f t="shared" si="52"/>
        <v/>
      </c>
      <c r="BP270" s="37" t="str">
        <f t="shared" si="53"/>
        <v/>
      </c>
    </row>
    <row r="271" spans="1:68" x14ac:dyDescent="0.2">
      <c r="A271" s="35" t="s">
        <v>644</v>
      </c>
      <c r="B271" s="36" t="s">
        <v>645</v>
      </c>
      <c r="C271" s="36">
        <v>0</v>
      </c>
      <c r="D271" s="36">
        <v>1</v>
      </c>
      <c r="E271" s="36" t="s">
        <v>646</v>
      </c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7"/>
      <c r="R271" s="38"/>
      <c r="S271" s="39"/>
      <c r="T271" s="36"/>
      <c r="U271" s="36"/>
      <c r="V271" s="36"/>
      <c r="W271" s="36"/>
      <c r="X271" s="37"/>
      <c r="Z271" s="40">
        <v>41624</v>
      </c>
      <c r="AA271" s="41"/>
      <c r="AB271" s="41"/>
      <c r="AC271" s="41"/>
      <c r="AD271" s="41"/>
      <c r="AE271" s="41"/>
      <c r="AF271" s="41"/>
      <c r="AG271" s="41"/>
      <c r="AH271" s="42"/>
      <c r="AJ271" s="39"/>
      <c r="AK271" s="43"/>
      <c r="AL271" s="43"/>
      <c r="AM271" s="37"/>
      <c r="AO271" s="39"/>
      <c r="AP271" s="43"/>
      <c r="AQ271" s="43"/>
      <c r="AR271" s="37"/>
      <c r="AT271" s="39"/>
      <c r="AU271" s="43"/>
      <c r="AV271" s="43"/>
      <c r="AW271" s="37"/>
      <c r="AY271" s="39"/>
      <c r="AZ271" s="37"/>
      <c r="BB271" s="39"/>
      <c r="BC271" s="36"/>
      <c r="BD271" s="37"/>
      <c r="BF271" s="39"/>
      <c r="BG271" s="36"/>
      <c r="BH271" s="36"/>
      <c r="BI271" s="36"/>
      <c r="BJ271" s="36"/>
      <c r="BK271" s="37"/>
      <c r="BM271" s="39" t="str">
        <f t="shared" si="56"/>
        <v/>
      </c>
      <c r="BN271" s="36" t="str">
        <f t="shared" si="57"/>
        <v/>
      </c>
      <c r="BO271" s="36" t="str">
        <f t="shared" si="52"/>
        <v/>
      </c>
      <c r="BP271" s="37" t="str">
        <f t="shared" si="53"/>
        <v/>
      </c>
    </row>
    <row r="272" spans="1:68" x14ac:dyDescent="0.2">
      <c r="A272" s="23" t="s">
        <v>647</v>
      </c>
      <c r="B272" s="24" t="s">
        <v>648</v>
      </c>
      <c r="C272" s="24">
        <v>0</v>
      </c>
      <c r="D272" s="24">
        <v>0</v>
      </c>
      <c r="E272" s="24"/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1</v>
      </c>
      <c r="L272" s="24">
        <v>1</v>
      </c>
      <c r="M272" s="24">
        <v>0</v>
      </c>
      <c r="N272" s="24">
        <v>0</v>
      </c>
      <c r="O272" s="24">
        <v>0</v>
      </c>
      <c r="P272" s="24">
        <v>0</v>
      </c>
      <c r="Q272" s="25">
        <v>0</v>
      </c>
      <c r="R272" s="26"/>
      <c r="S272" s="27"/>
      <c r="T272" s="24" t="s">
        <v>124</v>
      </c>
      <c r="U272" s="24" t="s">
        <v>157</v>
      </c>
      <c r="V272" s="24">
        <v>1</v>
      </c>
      <c r="W272" s="24">
        <v>0</v>
      </c>
      <c r="X272" s="25"/>
      <c r="Y272" s="53"/>
      <c r="Z272" s="28">
        <v>41628</v>
      </c>
      <c r="AA272" s="29">
        <v>41632</v>
      </c>
      <c r="AB272" s="29" t="s">
        <v>69</v>
      </c>
      <c r="AC272" s="29" t="s">
        <v>69</v>
      </c>
      <c r="AD272" s="29" t="s">
        <v>69</v>
      </c>
      <c r="AE272" s="29" t="s">
        <v>69</v>
      </c>
      <c r="AF272" s="29">
        <v>41732</v>
      </c>
      <c r="AG272" s="29"/>
      <c r="AH272" s="33"/>
      <c r="AI272" s="53"/>
      <c r="AJ272" s="27">
        <v>0</v>
      </c>
      <c r="AK272" s="32"/>
      <c r="AL272" s="32"/>
      <c r="AM272" s="25"/>
      <c r="AN272" s="53"/>
      <c r="AO272" s="27">
        <v>0</v>
      </c>
      <c r="AP272" s="32"/>
      <c r="AQ272" s="32"/>
      <c r="AR272" s="25"/>
      <c r="AS272" s="53"/>
      <c r="AT272" s="27">
        <v>0</v>
      </c>
      <c r="AU272" s="32"/>
      <c r="AV272" s="32"/>
      <c r="AW272" s="25"/>
      <c r="AX272" s="53"/>
      <c r="AY272" s="27"/>
      <c r="AZ272" s="25"/>
      <c r="BA272" s="53"/>
      <c r="BB272" s="27">
        <f>+IF(AF272="","",AF272-Z272)</f>
        <v>104</v>
      </c>
      <c r="BC272" s="24" t="str">
        <f>+IF(AG272="","",AH272-AG272)</f>
        <v/>
      </c>
      <c r="BD272" s="25">
        <f>IF(BB272="","",IF(BC272="",BB272,BB272+BC272))</f>
        <v>104</v>
      </c>
      <c r="BE272" s="53"/>
      <c r="BF272" s="27" t="str">
        <f>+IF(AND($I272=1,$Q272=1),AA272-Z272,"")</f>
        <v/>
      </c>
      <c r="BG272" s="24" t="str">
        <f>+IF(AND($I272=1,$Q272=1),AB272-AA272,"")</f>
        <v/>
      </c>
      <c r="BH272" s="24" t="str">
        <f>+IF(AND($I272=1,$Q272=1),AD272-AB272,"")</f>
        <v/>
      </c>
      <c r="BI272" s="24" t="str">
        <f>+IF(AND($I272=1,$Q272=1),AE272-AD272,"")</f>
        <v/>
      </c>
      <c r="BJ272" s="24" t="str">
        <f>+IF(AND($I272=1,$Q272=1),AF272-AE272,"")</f>
        <v/>
      </c>
      <c r="BK272" s="25" t="str">
        <f>+IF(AND($I272=1,$Q272=1),AF272-Z272,"")</f>
        <v/>
      </c>
      <c r="BL272" s="53"/>
      <c r="BM272" s="27" t="str">
        <f t="shared" si="56"/>
        <v/>
      </c>
      <c r="BN272" s="24" t="str">
        <f t="shared" si="57"/>
        <v/>
      </c>
      <c r="BO272" s="24" t="str">
        <f t="shared" si="52"/>
        <v/>
      </c>
      <c r="BP272" s="25" t="str">
        <f t="shared" si="53"/>
        <v/>
      </c>
    </row>
    <row r="273" spans="1:112" s="56" customFormat="1" x14ac:dyDescent="0.2">
      <c r="A273" s="23" t="s">
        <v>646</v>
      </c>
      <c r="B273" s="24" t="s">
        <v>649</v>
      </c>
      <c r="C273" s="24">
        <v>0</v>
      </c>
      <c r="D273" s="24">
        <v>0</v>
      </c>
      <c r="E273" s="24"/>
      <c r="F273" s="24">
        <v>0</v>
      </c>
      <c r="G273" s="24">
        <v>0</v>
      </c>
      <c r="H273" s="24">
        <v>0</v>
      </c>
      <c r="I273" s="24">
        <v>1</v>
      </c>
      <c r="J273" s="24">
        <v>26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5">
        <v>1</v>
      </c>
      <c r="R273" s="26">
        <v>156</v>
      </c>
      <c r="S273" s="27" t="s">
        <v>66</v>
      </c>
      <c r="T273" s="24" t="s">
        <v>194</v>
      </c>
      <c r="U273" s="24" t="s">
        <v>79</v>
      </c>
      <c r="V273" s="24">
        <v>0</v>
      </c>
      <c r="W273" s="24">
        <v>1</v>
      </c>
      <c r="X273" s="25" t="s">
        <v>73</v>
      </c>
      <c r="Y273" s="53"/>
      <c r="Z273" s="28">
        <v>41631</v>
      </c>
      <c r="AA273" s="29">
        <v>41655</v>
      </c>
      <c r="AB273" s="29">
        <v>41829</v>
      </c>
      <c r="AC273" s="29">
        <v>41829</v>
      </c>
      <c r="AD273" s="29">
        <v>42395</v>
      </c>
      <c r="AE273" s="29">
        <v>42480</v>
      </c>
      <c r="AF273" s="29">
        <v>42815</v>
      </c>
      <c r="AG273" s="29">
        <v>42828</v>
      </c>
      <c r="AH273" s="33">
        <v>43445</v>
      </c>
      <c r="AI273" s="53"/>
      <c r="AJ273" s="27">
        <v>0</v>
      </c>
      <c r="AK273" s="32"/>
      <c r="AL273" s="32"/>
      <c r="AM273" s="25"/>
      <c r="AN273" s="53"/>
      <c r="AO273" s="27">
        <v>0</v>
      </c>
      <c r="AP273" s="32"/>
      <c r="AQ273" s="32"/>
      <c r="AR273" s="25"/>
      <c r="AS273" s="53"/>
      <c r="AT273" s="27">
        <v>0</v>
      </c>
      <c r="AU273" s="32"/>
      <c r="AV273" s="32"/>
      <c r="AW273" s="25"/>
      <c r="AX273" s="53"/>
      <c r="AY273" s="27">
        <v>0</v>
      </c>
      <c r="AZ273" s="25"/>
      <c r="BA273" s="53"/>
      <c r="BB273" s="27">
        <f>+IF(AF273="","",AF273-Z273)</f>
        <v>1184</v>
      </c>
      <c r="BC273" s="24">
        <f>+IF(AG273="","",AH273-AG273)</f>
        <v>617</v>
      </c>
      <c r="BD273" s="25">
        <f>IF(BB273="","",IF(BC273="",BB273,BB273+BC273))</f>
        <v>1801</v>
      </c>
      <c r="BE273" s="53"/>
      <c r="BF273" s="27">
        <f>+IF(AND($I273=1,$Q273=1),AA273-Z273,"")</f>
        <v>24</v>
      </c>
      <c r="BG273" s="24">
        <f>+IF(AND($I273=1,$Q273=1),AB273-AA273,"")</f>
        <v>174</v>
      </c>
      <c r="BH273" s="24">
        <f>+IF(AND($I273=1,$Q273=1),AD273-AB273,"")</f>
        <v>566</v>
      </c>
      <c r="BI273" s="24">
        <f>+IF(AND($I273=1,$Q273=1),AE273-AD273,"")</f>
        <v>85</v>
      </c>
      <c r="BJ273" s="24">
        <f>+IF(AND($I273=1,$Q273=1),AF273-AE273,"")</f>
        <v>335</v>
      </c>
      <c r="BK273" s="25">
        <f>+IF(AND($I273=1,$Q273=1),AF273-Z273,"")</f>
        <v>1184</v>
      </c>
      <c r="BL273" s="53"/>
      <c r="BM273" s="27" t="str">
        <f t="shared" si="56"/>
        <v/>
      </c>
      <c r="BN273" s="24" t="str">
        <f t="shared" si="57"/>
        <v/>
      </c>
      <c r="BO273" s="24" t="str">
        <f t="shared" si="52"/>
        <v/>
      </c>
      <c r="BP273" s="25" t="str">
        <f t="shared" si="53"/>
        <v/>
      </c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</row>
    <row r="274" spans="1:112" x14ac:dyDescent="0.2">
      <c r="A274" s="35" t="s">
        <v>650</v>
      </c>
      <c r="B274" s="36" t="s">
        <v>651</v>
      </c>
      <c r="C274" s="36">
        <v>0</v>
      </c>
      <c r="D274" s="36">
        <v>1</v>
      </c>
      <c r="E274" s="36" t="s">
        <v>643</v>
      </c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7"/>
      <c r="R274" s="38"/>
      <c r="S274" s="39"/>
      <c r="T274" s="36"/>
      <c r="U274" s="36"/>
      <c r="V274" s="36"/>
      <c r="W274" s="36"/>
      <c r="X274" s="37"/>
      <c r="Z274" s="40">
        <v>41667</v>
      </c>
      <c r="AA274" s="41"/>
      <c r="AB274" s="41"/>
      <c r="AC274" s="41"/>
      <c r="AD274" s="41"/>
      <c r="AE274" s="41"/>
      <c r="AF274" s="41"/>
      <c r="AG274" s="41"/>
      <c r="AH274" s="42"/>
      <c r="AJ274" s="39"/>
      <c r="AK274" s="43"/>
      <c r="AL274" s="43"/>
      <c r="AM274" s="37"/>
      <c r="AO274" s="39"/>
      <c r="AP274" s="43"/>
      <c r="AQ274" s="43"/>
      <c r="AR274" s="37"/>
      <c r="AT274" s="39"/>
      <c r="AU274" s="43"/>
      <c r="AV274" s="43"/>
      <c r="AW274" s="37"/>
      <c r="AY274" s="39"/>
      <c r="AZ274" s="37"/>
      <c r="BB274" s="39"/>
      <c r="BC274" s="36"/>
      <c r="BD274" s="37"/>
      <c r="BF274" s="39"/>
      <c r="BG274" s="36"/>
      <c r="BH274" s="36"/>
      <c r="BI274" s="36"/>
      <c r="BJ274" s="36"/>
      <c r="BK274" s="37"/>
      <c r="BM274" s="39" t="str">
        <f t="shared" si="56"/>
        <v/>
      </c>
      <c r="BN274" s="36" t="str">
        <f t="shared" si="57"/>
        <v/>
      </c>
      <c r="BO274" s="36" t="str">
        <f t="shared" si="52"/>
        <v/>
      </c>
      <c r="BP274" s="37" t="str">
        <f t="shared" si="53"/>
        <v/>
      </c>
    </row>
    <row r="275" spans="1:112" x14ac:dyDescent="0.2">
      <c r="A275" s="23" t="s">
        <v>652</v>
      </c>
      <c r="B275" s="24" t="s">
        <v>653</v>
      </c>
      <c r="C275" s="24">
        <v>0</v>
      </c>
      <c r="D275" s="24">
        <v>0</v>
      </c>
      <c r="E275" s="24"/>
      <c r="F275" s="24">
        <v>1</v>
      </c>
      <c r="G275" s="24">
        <v>1</v>
      </c>
      <c r="H275" s="24">
        <v>0</v>
      </c>
      <c r="I275" s="24">
        <v>1</v>
      </c>
      <c r="J275" s="24">
        <v>0</v>
      </c>
      <c r="K275" s="24">
        <v>2</v>
      </c>
      <c r="L275" s="24">
        <v>1</v>
      </c>
      <c r="M275" s="24">
        <v>0</v>
      </c>
      <c r="N275" s="24">
        <v>0</v>
      </c>
      <c r="O275" s="24">
        <v>0</v>
      </c>
      <c r="P275" s="24">
        <v>0</v>
      </c>
      <c r="Q275" s="25">
        <v>0</v>
      </c>
      <c r="R275" s="26"/>
      <c r="S275" s="27"/>
      <c r="T275" s="24" t="s">
        <v>194</v>
      </c>
      <c r="U275" s="24" t="s">
        <v>79</v>
      </c>
      <c r="V275" s="24">
        <v>0</v>
      </c>
      <c r="W275" s="24">
        <v>0</v>
      </c>
      <c r="X275" s="25"/>
      <c r="Y275" s="53"/>
      <c r="Z275" s="28">
        <v>41668</v>
      </c>
      <c r="AA275" s="29">
        <v>41711</v>
      </c>
      <c r="AB275" s="29">
        <v>41765</v>
      </c>
      <c r="AC275" s="29">
        <v>41802</v>
      </c>
      <c r="AD275" s="29" t="s">
        <v>69</v>
      </c>
      <c r="AE275" s="29" t="s">
        <v>69</v>
      </c>
      <c r="AF275" s="29">
        <v>41842</v>
      </c>
      <c r="AG275" s="29"/>
      <c r="AH275" s="33"/>
      <c r="AI275" s="53"/>
      <c r="AJ275" s="27">
        <v>0</v>
      </c>
      <c r="AK275" s="32"/>
      <c r="AL275" s="32"/>
      <c r="AM275" s="25"/>
      <c r="AN275" s="53"/>
      <c r="AO275" s="27">
        <v>0</v>
      </c>
      <c r="AP275" s="32"/>
      <c r="AQ275" s="32"/>
      <c r="AR275" s="25"/>
      <c r="AS275" s="53"/>
      <c r="AT275" s="27">
        <v>0</v>
      </c>
      <c r="AU275" s="32"/>
      <c r="AV275" s="32"/>
      <c r="AW275" s="25"/>
      <c r="AX275" s="53"/>
      <c r="AY275" s="27">
        <v>0</v>
      </c>
      <c r="AZ275" s="25">
        <v>0</v>
      </c>
      <c r="BA275" s="53"/>
      <c r="BB275" s="27">
        <f t="shared" ref="BB275:BB287" si="59">+IF(AF275="","",AF275-Z275)</f>
        <v>174</v>
      </c>
      <c r="BC275" s="24" t="str">
        <f>+IF(AG275="","",AH275-AG275)</f>
        <v/>
      </c>
      <c r="BD275" s="25">
        <f t="shared" ref="BD275:BD284" si="60">IF(BB275="","",IF(BC275="",BB275,BB275+BC275))</f>
        <v>174</v>
      </c>
      <c r="BE275" s="53"/>
      <c r="BF275" s="27" t="str">
        <f t="shared" ref="BF275:BG311" si="61">+IF(AND($I275=1,$Q275=1),AA275-Z275,"")</f>
        <v/>
      </c>
      <c r="BG275" s="24" t="str">
        <f t="shared" si="61"/>
        <v/>
      </c>
      <c r="BH275" s="24" t="str">
        <f t="shared" ref="BH275:BH290" si="62">+IF(AND($I275=1,$Q275=1),AD275-AB275,"")</f>
        <v/>
      </c>
      <c r="BI275" s="24" t="str">
        <f t="shared" ref="BI275:BJ290" si="63">+IF(AND($I275=1,$Q275=1),AE275-AD275,"")</f>
        <v/>
      </c>
      <c r="BJ275" s="24" t="str">
        <f t="shared" si="63"/>
        <v/>
      </c>
      <c r="BK275" s="25" t="str">
        <f t="shared" ref="BK275:BK338" si="64">+IF(AND($I275=1,$Q275=1),AF275-Z275,"")</f>
        <v/>
      </c>
      <c r="BL275" s="53"/>
      <c r="BM275" s="27" t="str">
        <f t="shared" si="56"/>
        <v/>
      </c>
      <c r="BN275" s="24" t="str">
        <f t="shared" si="57"/>
        <v/>
      </c>
      <c r="BO275" s="24" t="str">
        <f t="shared" si="52"/>
        <v/>
      </c>
      <c r="BP275" s="25" t="str">
        <f t="shared" si="53"/>
        <v/>
      </c>
    </row>
    <row r="276" spans="1:112" x14ac:dyDescent="0.2">
      <c r="A276" s="23" t="s">
        <v>654</v>
      </c>
      <c r="B276" s="24" t="s">
        <v>655</v>
      </c>
      <c r="C276" s="24">
        <v>0</v>
      </c>
      <c r="D276" s="24">
        <v>0</v>
      </c>
      <c r="E276" s="24"/>
      <c r="F276" s="24">
        <v>0</v>
      </c>
      <c r="G276" s="24">
        <v>0</v>
      </c>
      <c r="H276" s="24">
        <v>0</v>
      </c>
      <c r="I276" s="24">
        <v>1</v>
      </c>
      <c r="J276" s="24">
        <v>16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5">
        <v>1</v>
      </c>
      <c r="R276" s="26">
        <v>146</v>
      </c>
      <c r="S276" s="27" t="s">
        <v>66</v>
      </c>
      <c r="T276" s="24" t="s">
        <v>62</v>
      </c>
      <c r="U276" s="24" t="s">
        <v>79</v>
      </c>
      <c r="V276" s="24">
        <v>1</v>
      </c>
      <c r="W276" s="24">
        <v>1</v>
      </c>
      <c r="X276" s="25" t="s">
        <v>100</v>
      </c>
      <c r="Y276" s="53"/>
      <c r="Z276" s="28">
        <v>41704</v>
      </c>
      <c r="AA276" s="29">
        <v>41767</v>
      </c>
      <c r="AB276" s="29">
        <v>41837</v>
      </c>
      <c r="AC276" s="29">
        <v>41821</v>
      </c>
      <c r="AD276" s="29">
        <v>42066</v>
      </c>
      <c r="AE276" s="29">
        <v>42143</v>
      </c>
      <c r="AF276" s="29">
        <v>42209</v>
      </c>
      <c r="AG276" s="29">
        <v>42222</v>
      </c>
      <c r="AH276" s="33">
        <v>42480</v>
      </c>
      <c r="AI276" s="53"/>
      <c r="AJ276" s="27">
        <v>0</v>
      </c>
      <c r="AK276" s="32"/>
      <c r="AL276" s="32"/>
      <c r="AM276" s="25"/>
      <c r="AN276" s="53"/>
      <c r="AO276" s="27">
        <v>1</v>
      </c>
      <c r="AP276" s="32">
        <v>42117</v>
      </c>
      <c r="AQ276" s="32">
        <v>42143</v>
      </c>
      <c r="AR276" s="25">
        <f>+AQ276-AP276</f>
        <v>26</v>
      </c>
      <c r="AS276" s="53"/>
      <c r="AT276" s="27">
        <v>0</v>
      </c>
      <c r="AU276" s="32"/>
      <c r="AV276" s="32"/>
      <c r="AW276" s="25"/>
      <c r="AX276" s="53"/>
      <c r="AY276" s="27">
        <v>0</v>
      </c>
      <c r="AZ276" s="25"/>
      <c r="BA276" s="53"/>
      <c r="BB276" s="27">
        <f t="shared" si="59"/>
        <v>505</v>
      </c>
      <c r="BC276" s="24"/>
      <c r="BD276" s="25">
        <f t="shared" si="60"/>
        <v>505</v>
      </c>
      <c r="BE276" s="53"/>
      <c r="BF276" s="27">
        <f t="shared" si="61"/>
        <v>63</v>
      </c>
      <c r="BG276" s="24">
        <f t="shared" si="61"/>
        <v>70</v>
      </c>
      <c r="BH276" s="24">
        <f t="shared" si="62"/>
        <v>229</v>
      </c>
      <c r="BI276" s="24">
        <f t="shared" si="63"/>
        <v>77</v>
      </c>
      <c r="BJ276" s="24">
        <f t="shared" si="63"/>
        <v>66</v>
      </c>
      <c r="BK276" s="25">
        <f t="shared" si="64"/>
        <v>505</v>
      </c>
      <c r="BL276" s="53"/>
      <c r="BM276" s="27" t="str">
        <f t="shared" si="56"/>
        <v/>
      </c>
      <c r="BN276" s="24" t="str">
        <f t="shared" si="57"/>
        <v/>
      </c>
      <c r="BO276" s="24" t="str">
        <f t="shared" si="52"/>
        <v/>
      </c>
      <c r="BP276" s="25" t="str">
        <f t="shared" si="53"/>
        <v/>
      </c>
    </row>
    <row r="277" spans="1:112" x14ac:dyDescent="0.2">
      <c r="A277" s="23" t="s">
        <v>656</v>
      </c>
      <c r="B277" s="24" t="s">
        <v>657</v>
      </c>
      <c r="C277" s="24">
        <v>0</v>
      </c>
      <c r="D277" s="24">
        <v>0</v>
      </c>
      <c r="E277" s="24"/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4</v>
      </c>
      <c r="L277" s="24">
        <v>1</v>
      </c>
      <c r="M277" s="24">
        <v>0</v>
      </c>
      <c r="N277" s="24">
        <v>0</v>
      </c>
      <c r="O277" s="24">
        <v>0</v>
      </c>
      <c r="P277" s="24">
        <v>0</v>
      </c>
      <c r="Q277" s="25">
        <v>0</v>
      </c>
      <c r="R277" s="26"/>
      <c r="S277" s="27"/>
      <c r="T277" s="24" t="s">
        <v>295</v>
      </c>
      <c r="U277" s="24" t="s">
        <v>260</v>
      </c>
      <c r="V277" s="24">
        <v>0</v>
      </c>
      <c r="W277" s="24">
        <v>0</v>
      </c>
      <c r="X277" s="25"/>
      <c r="Y277" s="53"/>
      <c r="Z277" s="28">
        <v>41704</v>
      </c>
      <c r="AA277" s="29">
        <v>41718</v>
      </c>
      <c r="AB277" s="29" t="s">
        <v>69</v>
      </c>
      <c r="AC277" s="29" t="s">
        <v>69</v>
      </c>
      <c r="AD277" s="29" t="s">
        <v>69</v>
      </c>
      <c r="AE277" s="29" t="s">
        <v>69</v>
      </c>
      <c r="AF277" s="29">
        <v>41850</v>
      </c>
      <c r="AG277" s="29"/>
      <c r="AH277" s="33"/>
      <c r="AI277" s="53"/>
      <c r="AJ277" s="27">
        <v>0</v>
      </c>
      <c r="AK277" s="32"/>
      <c r="AL277" s="32"/>
      <c r="AM277" s="25"/>
      <c r="AN277" s="53"/>
      <c r="AO277" s="27">
        <v>0</v>
      </c>
      <c r="AP277" s="32"/>
      <c r="AQ277" s="32"/>
      <c r="AR277" s="25"/>
      <c r="AS277" s="53"/>
      <c r="AT277" s="27">
        <v>0</v>
      </c>
      <c r="AU277" s="32"/>
      <c r="AV277" s="32"/>
      <c r="AW277" s="25"/>
      <c r="AX277" s="53"/>
      <c r="AY277" s="27">
        <v>0</v>
      </c>
      <c r="AZ277" s="25">
        <v>0</v>
      </c>
      <c r="BA277" s="53"/>
      <c r="BB277" s="27">
        <f t="shared" si="59"/>
        <v>146</v>
      </c>
      <c r="BC277" s="24" t="str">
        <f>+IF(AG277="","",AH277-AG277)</f>
        <v/>
      </c>
      <c r="BD277" s="25">
        <f t="shared" si="60"/>
        <v>146</v>
      </c>
      <c r="BE277" s="53"/>
      <c r="BF277" s="27" t="str">
        <f t="shared" si="61"/>
        <v/>
      </c>
      <c r="BG277" s="24" t="str">
        <f t="shared" si="61"/>
        <v/>
      </c>
      <c r="BH277" s="24" t="str">
        <f t="shared" si="62"/>
        <v/>
      </c>
      <c r="BI277" s="24" t="str">
        <f t="shared" si="63"/>
        <v/>
      </c>
      <c r="BJ277" s="24" t="str">
        <f t="shared" si="63"/>
        <v/>
      </c>
      <c r="BK277" s="25" t="str">
        <f t="shared" si="64"/>
        <v/>
      </c>
      <c r="BL277" s="53"/>
      <c r="BM277" s="27" t="str">
        <f t="shared" si="56"/>
        <v/>
      </c>
      <c r="BN277" s="24" t="str">
        <f t="shared" si="57"/>
        <v/>
      </c>
      <c r="BO277" s="24" t="str">
        <f t="shared" si="52"/>
        <v/>
      </c>
      <c r="BP277" s="25" t="str">
        <f t="shared" si="53"/>
        <v/>
      </c>
    </row>
    <row r="278" spans="1:112" x14ac:dyDescent="0.2">
      <c r="A278" s="23" t="s">
        <v>658</v>
      </c>
      <c r="B278" s="24" t="s">
        <v>659</v>
      </c>
      <c r="C278" s="24">
        <v>0</v>
      </c>
      <c r="D278" s="24">
        <v>0</v>
      </c>
      <c r="E278" s="24"/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1</v>
      </c>
      <c r="P278" s="24">
        <v>0</v>
      </c>
      <c r="Q278" s="25">
        <v>0</v>
      </c>
      <c r="R278" s="26"/>
      <c r="S278" s="27"/>
      <c r="T278" s="24" t="s">
        <v>69</v>
      </c>
      <c r="U278" s="24" t="s">
        <v>260</v>
      </c>
      <c r="V278" s="24">
        <v>0</v>
      </c>
      <c r="W278" s="24">
        <v>0</v>
      </c>
      <c r="X278" s="25"/>
      <c r="Y278" s="53"/>
      <c r="Z278" s="28">
        <v>41709</v>
      </c>
      <c r="AA278" s="29" t="s">
        <v>69</v>
      </c>
      <c r="AB278" s="29" t="s">
        <v>69</v>
      </c>
      <c r="AC278" s="29" t="s">
        <v>69</v>
      </c>
      <c r="AD278" s="29" t="s">
        <v>69</v>
      </c>
      <c r="AE278" s="29" t="s">
        <v>69</v>
      </c>
      <c r="AF278" s="29">
        <v>41717</v>
      </c>
      <c r="AG278" s="29"/>
      <c r="AH278" s="33"/>
      <c r="AI278" s="53"/>
      <c r="AJ278" s="27">
        <v>0</v>
      </c>
      <c r="AK278" s="32"/>
      <c r="AL278" s="32"/>
      <c r="AM278" s="25"/>
      <c r="AN278" s="53"/>
      <c r="AO278" s="27">
        <v>0</v>
      </c>
      <c r="AP278" s="32"/>
      <c r="AQ278" s="32"/>
      <c r="AR278" s="25"/>
      <c r="AS278" s="53"/>
      <c r="AT278" s="27">
        <v>0</v>
      </c>
      <c r="AU278" s="32"/>
      <c r="AV278" s="32"/>
      <c r="AW278" s="25"/>
      <c r="AX278" s="53"/>
      <c r="AY278" s="27"/>
      <c r="AZ278" s="25"/>
      <c r="BA278" s="53"/>
      <c r="BB278" s="27">
        <f t="shared" si="59"/>
        <v>8</v>
      </c>
      <c r="BC278" s="24" t="str">
        <f>+IF(AG278="","",AH278-AG278)</f>
        <v/>
      </c>
      <c r="BD278" s="25">
        <f t="shared" si="60"/>
        <v>8</v>
      </c>
      <c r="BE278" s="53"/>
      <c r="BF278" s="27" t="str">
        <f t="shared" si="61"/>
        <v/>
      </c>
      <c r="BG278" s="24" t="str">
        <f t="shared" si="61"/>
        <v/>
      </c>
      <c r="BH278" s="24" t="str">
        <f t="shared" si="62"/>
        <v/>
      </c>
      <c r="BI278" s="24" t="str">
        <f t="shared" si="63"/>
        <v/>
      </c>
      <c r="BJ278" s="24" t="str">
        <f t="shared" si="63"/>
        <v/>
      </c>
      <c r="BK278" s="25" t="str">
        <f t="shared" si="64"/>
        <v/>
      </c>
      <c r="BL278" s="53"/>
      <c r="BM278" s="27" t="str">
        <f t="shared" si="56"/>
        <v/>
      </c>
      <c r="BN278" s="24" t="str">
        <f t="shared" si="57"/>
        <v/>
      </c>
      <c r="BO278" s="24" t="str">
        <f t="shared" si="52"/>
        <v/>
      </c>
      <c r="BP278" s="25" t="str">
        <f t="shared" si="53"/>
        <v/>
      </c>
    </row>
    <row r="279" spans="1:112" x14ac:dyDescent="0.2">
      <c r="A279" s="23" t="s">
        <v>660</v>
      </c>
      <c r="B279" s="24" t="s">
        <v>659</v>
      </c>
      <c r="C279" s="24">
        <v>0</v>
      </c>
      <c r="D279" s="24">
        <v>0</v>
      </c>
      <c r="E279" s="24"/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1</v>
      </c>
      <c r="N279" s="24">
        <v>0</v>
      </c>
      <c r="O279" s="24">
        <v>0</v>
      </c>
      <c r="P279" s="24">
        <v>0</v>
      </c>
      <c r="Q279" s="25">
        <v>0</v>
      </c>
      <c r="R279" s="26"/>
      <c r="S279" s="27"/>
      <c r="T279" s="24" t="s">
        <v>208</v>
      </c>
      <c r="U279" s="24" t="s">
        <v>125</v>
      </c>
      <c r="V279" s="24">
        <v>0</v>
      </c>
      <c r="W279" s="24">
        <v>0</v>
      </c>
      <c r="X279" s="25"/>
      <c r="Y279" s="53"/>
      <c r="Z279" s="28">
        <v>41745</v>
      </c>
      <c r="AA279" s="29" t="s">
        <v>69</v>
      </c>
      <c r="AB279" s="29" t="s">
        <v>69</v>
      </c>
      <c r="AC279" s="29" t="s">
        <v>69</v>
      </c>
      <c r="AD279" s="29" t="s">
        <v>69</v>
      </c>
      <c r="AE279" s="29" t="s">
        <v>69</v>
      </c>
      <c r="AF279" s="29">
        <v>41948</v>
      </c>
      <c r="AG279" s="29"/>
      <c r="AH279" s="33"/>
      <c r="AI279" s="53"/>
      <c r="AJ279" s="27">
        <v>0</v>
      </c>
      <c r="AK279" s="32"/>
      <c r="AL279" s="32"/>
      <c r="AM279" s="25"/>
      <c r="AN279" s="53"/>
      <c r="AO279" s="27">
        <v>0</v>
      </c>
      <c r="AP279" s="32"/>
      <c r="AQ279" s="32"/>
      <c r="AR279" s="25"/>
      <c r="AS279" s="53"/>
      <c r="AT279" s="27">
        <v>0</v>
      </c>
      <c r="AU279" s="32"/>
      <c r="AV279" s="32"/>
      <c r="AW279" s="25"/>
      <c r="AX279" s="53"/>
      <c r="AY279" s="27"/>
      <c r="AZ279" s="25"/>
      <c r="BA279" s="53"/>
      <c r="BB279" s="27">
        <f t="shared" si="59"/>
        <v>203</v>
      </c>
      <c r="BC279" s="24" t="str">
        <f>+IF(AG279="","",AH279-AG279)</f>
        <v/>
      </c>
      <c r="BD279" s="25">
        <f t="shared" si="60"/>
        <v>203</v>
      </c>
      <c r="BE279" s="53"/>
      <c r="BF279" s="27" t="str">
        <f t="shared" si="61"/>
        <v/>
      </c>
      <c r="BG279" s="24" t="str">
        <f t="shared" si="61"/>
        <v/>
      </c>
      <c r="BH279" s="24" t="str">
        <f t="shared" si="62"/>
        <v/>
      </c>
      <c r="BI279" s="24" t="str">
        <f t="shared" si="63"/>
        <v/>
      </c>
      <c r="BJ279" s="24" t="str">
        <f t="shared" si="63"/>
        <v/>
      </c>
      <c r="BK279" s="25" t="str">
        <f t="shared" si="64"/>
        <v/>
      </c>
      <c r="BL279" s="53"/>
      <c r="BM279" s="27" t="str">
        <f t="shared" si="56"/>
        <v/>
      </c>
      <c r="BN279" s="24" t="str">
        <f t="shared" si="57"/>
        <v/>
      </c>
      <c r="BO279" s="24" t="str">
        <f t="shared" si="52"/>
        <v/>
      </c>
      <c r="BP279" s="25" t="str">
        <f t="shared" si="53"/>
        <v/>
      </c>
    </row>
    <row r="280" spans="1:112" x14ac:dyDescent="0.2">
      <c r="A280" s="23" t="s">
        <v>661</v>
      </c>
      <c r="B280" s="24" t="s">
        <v>662</v>
      </c>
      <c r="C280" s="24">
        <v>0</v>
      </c>
      <c r="D280" s="24">
        <v>0</v>
      </c>
      <c r="E280" s="24"/>
      <c r="F280" s="24">
        <v>1</v>
      </c>
      <c r="G280" s="24">
        <v>1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1</v>
      </c>
      <c r="P280" s="24">
        <v>0</v>
      </c>
      <c r="Q280" s="25">
        <v>0</v>
      </c>
      <c r="R280" s="26"/>
      <c r="S280" s="27"/>
      <c r="T280" s="24" t="s">
        <v>194</v>
      </c>
      <c r="U280" s="24" t="s">
        <v>79</v>
      </c>
      <c r="V280" s="24">
        <v>0</v>
      </c>
      <c r="W280" s="24">
        <v>0</v>
      </c>
      <c r="X280" s="25"/>
      <c r="Y280" s="53"/>
      <c r="Z280" s="28">
        <v>41764</v>
      </c>
      <c r="AA280" s="29">
        <v>41781</v>
      </c>
      <c r="AB280" s="29" t="s">
        <v>69</v>
      </c>
      <c r="AC280" s="29" t="s">
        <v>69</v>
      </c>
      <c r="AD280" s="29" t="s">
        <v>69</v>
      </c>
      <c r="AE280" s="29" t="s">
        <v>69</v>
      </c>
      <c r="AF280" s="29">
        <v>41828</v>
      </c>
      <c r="AG280" s="29"/>
      <c r="AH280" s="33"/>
      <c r="AI280" s="53"/>
      <c r="AJ280" s="27">
        <v>0</v>
      </c>
      <c r="AK280" s="32"/>
      <c r="AL280" s="32"/>
      <c r="AM280" s="25"/>
      <c r="AN280" s="53"/>
      <c r="AO280" s="27">
        <v>0</v>
      </c>
      <c r="AP280" s="32"/>
      <c r="AQ280" s="32"/>
      <c r="AR280" s="25"/>
      <c r="AS280" s="53"/>
      <c r="AT280" s="27">
        <v>0</v>
      </c>
      <c r="AU280" s="32"/>
      <c r="AV280" s="32"/>
      <c r="AW280" s="25"/>
      <c r="AX280" s="53"/>
      <c r="AY280" s="27"/>
      <c r="AZ280" s="25"/>
      <c r="BA280" s="53"/>
      <c r="BB280" s="27">
        <f t="shared" si="59"/>
        <v>64</v>
      </c>
      <c r="BC280" s="24"/>
      <c r="BD280" s="25">
        <f t="shared" si="60"/>
        <v>64</v>
      </c>
      <c r="BE280" s="53"/>
      <c r="BF280" s="27" t="str">
        <f t="shared" si="61"/>
        <v/>
      </c>
      <c r="BG280" s="24" t="str">
        <f t="shared" si="61"/>
        <v/>
      </c>
      <c r="BH280" s="24" t="str">
        <f t="shared" si="62"/>
        <v/>
      </c>
      <c r="BI280" s="24" t="str">
        <f t="shared" si="63"/>
        <v/>
      </c>
      <c r="BJ280" s="24" t="str">
        <f t="shared" si="63"/>
        <v/>
      </c>
      <c r="BK280" s="25" t="str">
        <f t="shared" si="64"/>
        <v/>
      </c>
      <c r="BL280" s="53"/>
      <c r="BM280" s="27" t="str">
        <f t="shared" si="56"/>
        <v/>
      </c>
      <c r="BN280" s="24" t="str">
        <f t="shared" si="57"/>
        <v/>
      </c>
      <c r="BO280" s="24" t="str">
        <f t="shared" si="52"/>
        <v/>
      </c>
      <c r="BP280" s="25" t="str">
        <f t="shared" si="53"/>
        <v/>
      </c>
    </row>
    <row r="281" spans="1:112" x14ac:dyDescent="0.2">
      <c r="A281" s="23" t="s">
        <v>663</v>
      </c>
      <c r="B281" s="57" t="s">
        <v>664</v>
      </c>
      <c r="C281" s="57">
        <v>0</v>
      </c>
      <c r="D281" s="57">
        <v>0</v>
      </c>
      <c r="E281" s="57"/>
      <c r="F281" s="57">
        <v>1</v>
      </c>
      <c r="G281" s="57">
        <v>1</v>
      </c>
      <c r="H281" s="57">
        <v>1</v>
      </c>
      <c r="I281" s="57">
        <v>1</v>
      </c>
      <c r="J281" s="57">
        <v>19</v>
      </c>
      <c r="K281" s="57">
        <v>0</v>
      </c>
      <c r="L281" s="57">
        <v>0</v>
      </c>
      <c r="M281" s="57">
        <v>0</v>
      </c>
      <c r="N281" s="57">
        <v>0</v>
      </c>
      <c r="O281" s="57">
        <v>0</v>
      </c>
      <c r="P281" s="57">
        <v>0</v>
      </c>
      <c r="Q281" s="58">
        <v>1</v>
      </c>
      <c r="R281" s="59">
        <v>147</v>
      </c>
      <c r="S281" s="60" t="s">
        <v>72</v>
      </c>
      <c r="T281" s="57" t="s">
        <v>194</v>
      </c>
      <c r="U281" s="57" t="s">
        <v>63</v>
      </c>
      <c r="V281" s="57">
        <v>0</v>
      </c>
      <c r="W281" s="57">
        <v>1</v>
      </c>
      <c r="X281" s="58" t="s">
        <v>73</v>
      </c>
      <c r="Y281" s="53"/>
      <c r="Z281" s="61">
        <v>41820</v>
      </c>
      <c r="AA281" s="62">
        <v>41831</v>
      </c>
      <c r="AB281" s="62">
        <v>41961</v>
      </c>
      <c r="AC281" s="62">
        <v>41961</v>
      </c>
      <c r="AD281" s="62">
        <v>42074</v>
      </c>
      <c r="AE281" s="62">
        <v>42130</v>
      </c>
      <c r="AF281" s="62">
        <v>42347</v>
      </c>
      <c r="AG281" s="62">
        <v>42360</v>
      </c>
      <c r="AH281" s="63">
        <v>42627</v>
      </c>
      <c r="AI281" s="53"/>
      <c r="AJ281" s="60">
        <v>0</v>
      </c>
      <c r="AK281" s="64"/>
      <c r="AL281" s="64"/>
      <c r="AM281" s="58"/>
      <c r="AN281" s="53"/>
      <c r="AO281" s="60">
        <v>0</v>
      </c>
      <c r="AP281" s="64"/>
      <c r="AQ281" s="64"/>
      <c r="AR281" s="58"/>
      <c r="AS281" s="53"/>
      <c r="AT281" s="60">
        <v>1</v>
      </c>
      <c r="AU281" s="64">
        <v>42130</v>
      </c>
      <c r="AV281" s="64">
        <v>42135</v>
      </c>
      <c r="AW281" s="58">
        <f>+AV281-AU281</f>
        <v>5</v>
      </c>
      <c r="AX281" s="53"/>
      <c r="AY281" s="60">
        <f>2334*12</f>
        <v>28008</v>
      </c>
      <c r="AZ281" s="58">
        <f>+(2334+508)*12</f>
        <v>34104</v>
      </c>
      <c r="BA281" s="53"/>
      <c r="BB281" s="60">
        <f t="shared" si="59"/>
        <v>527</v>
      </c>
      <c r="BC281" s="24">
        <f>+IF(AG281="","",AH281-AG281)</f>
        <v>267</v>
      </c>
      <c r="BD281" s="58">
        <f t="shared" si="60"/>
        <v>794</v>
      </c>
      <c r="BE281" s="53"/>
      <c r="BF281" s="60">
        <f t="shared" si="61"/>
        <v>11</v>
      </c>
      <c r="BG281" s="57">
        <f t="shared" si="61"/>
        <v>130</v>
      </c>
      <c r="BH281" s="57">
        <f t="shared" si="62"/>
        <v>113</v>
      </c>
      <c r="BI281" s="57">
        <f t="shared" si="63"/>
        <v>56</v>
      </c>
      <c r="BJ281" s="57">
        <f t="shared" si="63"/>
        <v>217</v>
      </c>
      <c r="BK281" s="58">
        <f t="shared" si="64"/>
        <v>527</v>
      </c>
      <c r="BL281" s="53"/>
      <c r="BM281" s="60" t="str">
        <f t="shared" si="56"/>
        <v/>
      </c>
      <c r="BN281" s="57" t="str">
        <f t="shared" si="57"/>
        <v/>
      </c>
      <c r="BO281" s="57" t="str">
        <f t="shared" si="52"/>
        <v/>
      </c>
      <c r="BP281" s="58" t="str">
        <f t="shared" si="53"/>
        <v/>
      </c>
    </row>
    <row r="282" spans="1:112" s="65" customFormat="1" x14ac:dyDescent="0.2">
      <c r="A282" s="23" t="s">
        <v>665</v>
      </c>
      <c r="B282" s="24" t="s">
        <v>666</v>
      </c>
      <c r="C282" s="24">
        <v>0</v>
      </c>
      <c r="D282" s="24">
        <v>0</v>
      </c>
      <c r="E282" s="24"/>
      <c r="F282" s="24">
        <v>1</v>
      </c>
      <c r="G282" s="24">
        <v>1</v>
      </c>
      <c r="H282" s="24">
        <v>0</v>
      </c>
      <c r="I282" s="24">
        <v>1</v>
      </c>
      <c r="J282" s="24">
        <v>37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5">
        <v>1</v>
      </c>
      <c r="R282" s="26">
        <v>148</v>
      </c>
      <c r="S282" s="27" t="s">
        <v>72</v>
      </c>
      <c r="T282" s="24" t="s">
        <v>67</v>
      </c>
      <c r="U282" s="24" t="s">
        <v>175</v>
      </c>
      <c r="V282" s="24">
        <v>0</v>
      </c>
      <c r="W282" s="24">
        <v>1</v>
      </c>
      <c r="X282" s="58" t="s">
        <v>73</v>
      </c>
      <c r="Y282" s="53"/>
      <c r="Z282" s="28">
        <v>41827</v>
      </c>
      <c r="AA282" s="29">
        <v>41843</v>
      </c>
      <c r="AB282" s="29">
        <v>41919</v>
      </c>
      <c r="AC282" s="29">
        <v>41927</v>
      </c>
      <c r="AD282" s="29">
        <v>42088</v>
      </c>
      <c r="AE282" s="29">
        <v>42165</v>
      </c>
      <c r="AF282" s="29">
        <v>42361</v>
      </c>
      <c r="AG282" s="29">
        <v>42380</v>
      </c>
      <c r="AH282" s="33">
        <v>42655</v>
      </c>
      <c r="AI282" s="53"/>
      <c r="AJ282" s="27">
        <v>0</v>
      </c>
      <c r="AK282" s="32"/>
      <c r="AL282" s="32"/>
      <c r="AM282" s="25"/>
      <c r="AN282" s="53"/>
      <c r="AO282" s="27">
        <v>1</v>
      </c>
      <c r="AP282" s="32">
        <v>42158</v>
      </c>
      <c r="AQ282" s="32">
        <v>42165</v>
      </c>
      <c r="AR282" s="25">
        <f>+AQ282-AP282</f>
        <v>7</v>
      </c>
      <c r="AS282" s="53"/>
      <c r="AT282" s="27">
        <v>1</v>
      </c>
      <c r="AU282" s="32">
        <v>42165</v>
      </c>
      <c r="AV282" s="32">
        <v>42215</v>
      </c>
      <c r="AW282" s="25">
        <f>+AV282-AU282</f>
        <v>50</v>
      </c>
      <c r="AX282" s="53"/>
      <c r="AY282" s="27">
        <f>+(1630+718+1790)*12</f>
        <v>49656</v>
      </c>
      <c r="AZ282" s="25">
        <f>(429.1+257.4+257.4)*12</f>
        <v>11326.8</v>
      </c>
      <c r="BA282" s="53"/>
      <c r="BB282" s="27">
        <f t="shared" si="59"/>
        <v>534</v>
      </c>
      <c r="BC282" s="24">
        <f>+IF(AG282="","",AH282-AG282)</f>
        <v>275</v>
      </c>
      <c r="BD282" s="25">
        <f t="shared" si="60"/>
        <v>809</v>
      </c>
      <c r="BE282" s="53"/>
      <c r="BF282" s="27">
        <f t="shared" si="61"/>
        <v>16</v>
      </c>
      <c r="BG282" s="24">
        <f t="shared" si="61"/>
        <v>76</v>
      </c>
      <c r="BH282" s="24">
        <f t="shared" si="62"/>
        <v>169</v>
      </c>
      <c r="BI282" s="24">
        <f t="shared" si="63"/>
        <v>77</v>
      </c>
      <c r="BJ282" s="24">
        <f t="shared" si="63"/>
        <v>196</v>
      </c>
      <c r="BK282" s="25">
        <f t="shared" si="64"/>
        <v>534</v>
      </c>
      <c r="BL282" s="53"/>
      <c r="BM282" s="27" t="str">
        <f t="shared" si="56"/>
        <v/>
      </c>
      <c r="BN282" s="24" t="str">
        <f t="shared" si="57"/>
        <v/>
      </c>
      <c r="BO282" s="24" t="str">
        <f t="shared" si="52"/>
        <v/>
      </c>
      <c r="BP282" s="25" t="str">
        <f t="shared" si="53"/>
        <v/>
      </c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</row>
    <row r="283" spans="1:112" x14ac:dyDescent="0.2">
      <c r="A283" s="23" t="s">
        <v>667</v>
      </c>
      <c r="B283" s="24" t="s">
        <v>668</v>
      </c>
      <c r="C283" s="24">
        <v>0</v>
      </c>
      <c r="D283" s="24">
        <v>0</v>
      </c>
      <c r="E283" s="24"/>
      <c r="F283" s="24">
        <v>1</v>
      </c>
      <c r="G283" s="24">
        <v>1</v>
      </c>
      <c r="H283" s="24">
        <v>0</v>
      </c>
      <c r="I283" s="24">
        <v>1</v>
      </c>
      <c r="J283" s="24">
        <v>0</v>
      </c>
      <c r="K283" s="24">
        <v>2</v>
      </c>
      <c r="L283" s="24">
        <v>1</v>
      </c>
      <c r="M283" s="24">
        <v>0</v>
      </c>
      <c r="N283" s="24">
        <v>0</v>
      </c>
      <c r="O283" s="24">
        <v>0</v>
      </c>
      <c r="P283" s="24">
        <v>0</v>
      </c>
      <c r="Q283" s="25">
        <v>0</v>
      </c>
      <c r="R283" s="26"/>
      <c r="S283" s="27"/>
      <c r="T283" s="24" t="s">
        <v>194</v>
      </c>
      <c r="U283" s="24" t="s">
        <v>79</v>
      </c>
      <c r="V283" s="24">
        <v>0</v>
      </c>
      <c r="W283" s="24">
        <v>0</v>
      </c>
      <c r="X283" s="25"/>
      <c r="Y283" s="53"/>
      <c r="Z283" s="28">
        <v>41835</v>
      </c>
      <c r="AA283" s="29">
        <v>41852</v>
      </c>
      <c r="AB283" s="29">
        <v>41920</v>
      </c>
      <c r="AC283" s="29">
        <v>41971</v>
      </c>
      <c r="AD283" s="29" t="s">
        <v>69</v>
      </c>
      <c r="AE283" s="29" t="s">
        <v>69</v>
      </c>
      <c r="AF283" s="29">
        <v>42017</v>
      </c>
      <c r="AG283" s="29"/>
      <c r="AH283" s="33"/>
      <c r="AI283" s="53"/>
      <c r="AJ283" s="27">
        <v>0</v>
      </c>
      <c r="AK283" s="32">
        <v>41961</v>
      </c>
      <c r="AL283" s="32">
        <v>41976</v>
      </c>
      <c r="AM283" s="25">
        <f>+AL283-AK283</f>
        <v>15</v>
      </c>
      <c r="AN283" s="53"/>
      <c r="AO283" s="27"/>
      <c r="AP283" s="32"/>
      <c r="AQ283" s="32"/>
      <c r="AR283" s="25"/>
      <c r="AS283" s="53"/>
      <c r="AT283" s="27"/>
      <c r="AU283" s="32"/>
      <c r="AV283" s="32"/>
      <c r="AW283" s="25"/>
      <c r="AX283" s="53"/>
      <c r="AY283" s="27"/>
      <c r="AZ283" s="25"/>
      <c r="BA283" s="53"/>
      <c r="BB283" s="27">
        <f t="shared" si="59"/>
        <v>182</v>
      </c>
      <c r="BC283" s="24"/>
      <c r="BD283" s="25">
        <f t="shared" si="60"/>
        <v>182</v>
      </c>
      <c r="BE283" s="53"/>
      <c r="BF283" s="27" t="str">
        <f t="shared" si="61"/>
        <v/>
      </c>
      <c r="BG283" s="24" t="str">
        <f t="shared" si="61"/>
        <v/>
      </c>
      <c r="BH283" s="24" t="str">
        <f t="shared" si="62"/>
        <v/>
      </c>
      <c r="BI283" s="24" t="str">
        <f t="shared" si="63"/>
        <v/>
      </c>
      <c r="BJ283" s="24" t="str">
        <f t="shared" si="63"/>
        <v/>
      </c>
      <c r="BK283" s="25" t="str">
        <f t="shared" si="64"/>
        <v/>
      </c>
      <c r="BL283" s="53"/>
      <c r="BM283" s="27" t="str">
        <f t="shared" si="56"/>
        <v/>
      </c>
      <c r="BN283" s="24" t="str">
        <f t="shared" si="57"/>
        <v/>
      </c>
      <c r="BO283" s="24" t="str">
        <f t="shared" si="52"/>
        <v/>
      </c>
      <c r="BP283" s="25" t="str">
        <f t="shared" si="53"/>
        <v/>
      </c>
    </row>
    <row r="284" spans="1:112" x14ac:dyDescent="0.2">
      <c r="A284" s="23" t="s">
        <v>669</v>
      </c>
      <c r="B284" s="24" t="s">
        <v>670</v>
      </c>
      <c r="C284" s="24">
        <v>0</v>
      </c>
      <c r="D284" s="24">
        <v>0</v>
      </c>
      <c r="E284" s="24"/>
      <c r="F284" s="24">
        <v>1</v>
      </c>
      <c r="G284" s="24">
        <v>1</v>
      </c>
      <c r="H284" s="24">
        <v>0</v>
      </c>
      <c r="I284" s="24">
        <v>1</v>
      </c>
      <c r="J284" s="24">
        <v>0</v>
      </c>
      <c r="K284" s="24">
        <v>2</v>
      </c>
      <c r="L284" s="24">
        <v>1</v>
      </c>
      <c r="M284" s="24">
        <v>0</v>
      </c>
      <c r="N284" s="24">
        <v>0</v>
      </c>
      <c r="O284" s="24">
        <v>0</v>
      </c>
      <c r="P284" s="24">
        <v>0</v>
      </c>
      <c r="Q284" s="25">
        <v>0</v>
      </c>
      <c r="R284" s="26"/>
      <c r="S284" s="27"/>
      <c r="T284" s="24" t="s">
        <v>194</v>
      </c>
      <c r="U284" s="24" t="s">
        <v>79</v>
      </c>
      <c r="V284" s="24">
        <v>0</v>
      </c>
      <c r="W284" s="24">
        <v>0</v>
      </c>
      <c r="X284" s="25"/>
      <c r="Y284" s="53"/>
      <c r="Z284" s="28">
        <v>41835</v>
      </c>
      <c r="AA284" s="29">
        <v>41852</v>
      </c>
      <c r="AB284" s="29">
        <v>41920</v>
      </c>
      <c r="AC284" s="29" t="s">
        <v>69</v>
      </c>
      <c r="AD284" s="29" t="s">
        <v>69</v>
      </c>
      <c r="AE284" s="29" t="s">
        <v>69</v>
      </c>
      <c r="AF284" s="29">
        <v>41997</v>
      </c>
      <c r="AG284" s="29"/>
      <c r="AH284" s="33"/>
      <c r="AI284" s="53"/>
      <c r="AJ284" s="27">
        <v>1</v>
      </c>
      <c r="AK284" s="32">
        <v>41961</v>
      </c>
      <c r="AL284" s="32">
        <v>41997</v>
      </c>
      <c r="AM284" s="25">
        <f>+AL284-AK284</f>
        <v>36</v>
      </c>
      <c r="AN284" s="53"/>
      <c r="AO284" s="27"/>
      <c r="AP284" s="32"/>
      <c r="AQ284" s="32"/>
      <c r="AR284" s="25"/>
      <c r="AS284" s="53"/>
      <c r="AT284" s="27"/>
      <c r="AU284" s="32"/>
      <c r="AV284" s="32"/>
      <c r="AW284" s="25"/>
      <c r="AX284" s="53"/>
      <c r="AY284" s="27"/>
      <c r="AZ284" s="25"/>
      <c r="BA284" s="53"/>
      <c r="BB284" s="27">
        <f t="shared" si="59"/>
        <v>162</v>
      </c>
      <c r="BC284" s="24" t="str">
        <f>+IF(AG284="","",AH284-AG284)</f>
        <v/>
      </c>
      <c r="BD284" s="25">
        <f t="shared" si="60"/>
        <v>162</v>
      </c>
      <c r="BE284" s="53"/>
      <c r="BF284" s="27" t="str">
        <f t="shared" si="61"/>
        <v/>
      </c>
      <c r="BG284" s="24" t="str">
        <f t="shared" si="61"/>
        <v/>
      </c>
      <c r="BH284" s="24" t="str">
        <f t="shared" si="62"/>
        <v/>
      </c>
      <c r="BI284" s="24" t="str">
        <f t="shared" si="63"/>
        <v/>
      </c>
      <c r="BJ284" s="24" t="str">
        <f t="shared" si="63"/>
        <v/>
      </c>
      <c r="BK284" s="25" t="str">
        <f t="shared" si="64"/>
        <v/>
      </c>
      <c r="BL284" s="53"/>
      <c r="BM284" s="27" t="str">
        <f t="shared" si="56"/>
        <v/>
      </c>
      <c r="BN284" s="24" t="str">
        <f t="shared" si="57"/>
        <v/>
      </c>
      <c r="BO284" s="24" t="str">
        <f t="shared" si="52"/>
        <v/>
      </c>
      <c r="BP284" s="25" t="str">
        <f t="shared" si="53"/>
        <v/>
      </c>
    </row>
    <row r="285" spans="1:112" x14ac:dyDescent="0.2">
      <c r="A285" s="23" t="s">
        <v>671</v>
      </c>
      <c r="B285" s="24" t="s">
        <v>672</v>
      </c>
      <c r="C285" s="24">
        <v>0</v>
      </c>
      <c r="D285" s="24">
        <v>0</v>
      </c>
      <c r="E285" s="24"/>
      <c r="F285" s="24">
        <v>0</v>
      </c>
      <c r="G285" s="24">
        <v>0</v>
      </c>
      <c r="H285" s="24">
        <v>0</v>
      </c>
      <c r="I285" s="24">
        <v>1</v>
      </c>
      <c r="J285" s="24">
        <v>3</v>
      </c>
      <c r="K285" s="24">
        <v>2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5">
        <v>1</v>
      </c>
      <c r="R285" s="26">
        <v>149</v>
      </c>
      <c r="S285" s="27" t="s">
        <v>66</v>
      </c>
      <c r="T285" s="24" t="s">
        <v>62</v>
      </c>
      <c r="U285" s="24" t="s">
        <v>125</v>
      </c>
      <c r="V285" s="24">
        <v>1</v>
      </c>
      <c r="W285" s="24">
        <v>1</v>
      </c>
      <c r="X285" s="25" t="s">
        <v>73</v>
      </c>
      <c r="Y285" s="53"/>
      <c r="Z285" s="28">
        <v>41837</v>
      </c>
      <c r="AA285" s="29">
        <v>41913</v>
      </c>
      <c r="AB285" s="29">
        <v>42074</v>
      </c>
      <c r="AC285" s="29">
        <v>42074</v>
      </c>
      <c r="AD285" s="29">
        <v>42263</v>
      </c>
      <c r="AE285" s="29">
        <v>42334</v>
      </c>
      <c r="AF285" s="29">
        <v>42502</v>
      </c>
      <c r="AG285" s="29">
        <v>42521</v>
      </c>
      <c r="AH285" s="33">
        <v>42885</v>
      </c>
      <c r="AI285" s="53"/>
      <c r="AJ285" s="27">
        <v>0</v>
      </c>
      <c r="AK285" s="32"/>
      <c r="AL285" s="32"/>
      <c r="AM285" s="25"/>
      <c r="AN285" s="53"/>
      <c r="AO285" s="27">
        <v>0</v>
      </c>
      <c r="AP285" s="32"/>
      <c r="AQ285" s="32"/>
      <c r="AR285" s="25"/>
      <c r="AS285" s="53"/>
      <c r="AT285" s="27">
        <v>0</v>
      </c>
      <c r="AU285" s="32"/>
      <c r="AV285" s="32"/>
      <c r="AW285" s="25"/>
      <c r="AX285" s="53"/>
      <c r="AY285" s="27">
        <v>0</v>
      </c>
      <c r="AZ285" s="25"/>
      <c r="BA285" s="53"/>
      <c r="BB285" s="27">
        <f t="shared" si="59"/>
        <v>665</v>
      </c>
      <c r="BC285" s="24"/>
      <c r="BD285" s="25"/>
      <c r="BE285" s="53"/>
      <c r="BF285" s="27">
        <f t="shared" si="61"/>
        <v>76</v>
      </c>
      <c r="BG285" s="24">
        <f t="shared" si="61"/>
        <v>161</v>
      </c>
      <c r="BH285" s="24">
        <f t="shared" si="62"/>
        <v>189</v>
      </c>
      <c r="BI285" s="24">
        <f t="shared" si="63"/>
        <v>71</v>
      </c>
      <c r="BJ285" s="24">
        <f t="shared" si="63"/>
        <v>168</v>
      </c>
      <c r="BK285" s="25">
        <f t="shared" si="64"/>
        <v>665</v>
      </c>
      <c r="BL285" s="53"/>
      <c r="BM285" s="27" t="str">
        <f t="shared" si="56"/>
        <v/>
      </c>
      <c r="BN285" s="24" t="str">
        <f t="shared" si="57"/>
        <v/>
      </c>
      <c r="BO285" s="24" t="str">
        <f t="shared" si="52"/>
        <v/>
      </c>
      <c r="BP285" s="25" t="str">
        <f t="shared" si="53"/>
        <v/>
      </c>
    </row>
    <row r="286" spans="1:112" x14ac:dyDescent="0.2">
      <c r="A286" s="23" t="s">
        <v>673</v>
      </c>
      <c r="B286" s="24" t="s">
        <v>674</v>
      </c>
      <c r="C286" s="24">
        <v>0</v>
      </c>
      <c r="D286" s="24">
        <v>0</v>
      </c>
      <c r="E286" s="24"/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1</v>
      </c>
      <c r="P286" s="24">
        <v>0</v>
      </c>
      <c r="Q286" s="25">
        <v>0</v>
      </c>
      <c r="R286" s="26"/>
      <c r="S286" s="27"/>
      <c r="T286" s="24" t="s">
        <v>62</v>
      </c>
      <c r="U286" s="24" t="s">
        <v>68</v>
      </c>
      <c r="V286" s="24"/>
      <c r="W286" s="24"/>
      <c r="X286" s="25"/>
      <c r="Y286" s="53"/>
      <c r="Z286" s="28">
        <v>41879</v>
      </c>
      <c r="AA286" s="29" t="s">
        <v>69</v>
      </c>
      <c r="AB286" s="29" t="s">
        <v>69</v>
      </c>
      <c r="AC286" s="29" t="s">
        <v>69</v>
      </c>
      <c r="AD286" s="29" t="s">
        <v>69</v>
      </c>
      <c r="AE286" s="29" t="s">
        <v>69</v>
      </c>
      <c r="AF286" s="29">
        <v>42248</v>
      </c>
      <c r="AG286" s="29"/>
      <c r="AH286" s="33"/>
      <c r="AI286" s="53"/>
      <c r="AJ286" s="27">
        <v>0</v>
      </c>
      <c r="AK286" s="32"/>
      <c r="AL286" s="32"/>
      <c r="AM286" s="25"/>
      <c r="AN286" s="53"/>
      <c r="AO286" s="27"/>
      <c r="AP286" s="32"/>
      <c r="AQ286" s="32"/>
      <c r="AR286" s="25"/>
      <c r="AS286" s="53"/>
      <c r="AT286" s="27"/>
      <c r="AU286" s="32"/>
      <c r="AV286" s="32"/>
      <c r="AW286" s="25"/>
      <c r="AX286" s="53"/>
      <c r="AY286" s="27"/>
      <c r="AZ286" s="25"/>
      <c r="BA286" s="53"/>
      <c r="BB286" s="27">
        <f t="shared" si="59"/>
        <v>369</v>
      </c>
      <c r="BC286" s="24" t="str">
        <f t="shared" ref="BC286:BC311" si="65">+IF(AG286="","",AH286-AG286)</f>
        <v/>
      </c>
      <c r="BD286" s="25">
        <f>IF(BB286="","",IF(BC286="",BB286,BB286+BC286))</f>
        <v>369</v>
      </c>
      <c r="BE286" s="53"/>
      <c r="BF286" s="27" t="str">
        <f t="shared" si="61"/>
        <v/>
      </c>
      <c r="BG286" s="24" t="str">
        <f t="shared" si="61"/>
        <v/>
      </c>
      <c r="BH286" s="24" t="str">
        <f t="shared" si="62"/>
        <v/>
      </c>
      <c r="BI286" s="24" t="str">
        <f t="shared" si="63"/>
        <v/>
      </c>
      <c r="BJ286" s="24" t="str">
        <f t="shared" si="63"/>
        <v/>
      </c>
      <c r="BK286" s="25" t="str">
        <f t="shared" si="64"/>
        <v/>
      </c>
      <c r="BL286" s="53"/>
      <c r="BM286" s="27" t="str">
        <f t="shared" si="56"/>
        <v/>
      </c>
      <c r="BN286" s="24" t="str">
        <f t="shared" si="57"/>
        <v/>
      </c>
      <c r="BO286" s="24" t="str">
        <f t="shared" si="52"/>
        <v/>
      </c>
      <c r="BP286" s="25" t="str">
        <f t="shared" si="53"/>
        <v/>
      </c>
    </row>
    <row r="287" spans="1:112" x14ac:dyDescent="0.2">
      <c r="A287" s="66" t="s">
        <v>675</v>
      </c>
      <c r="B287" s="67" t="s">
        <v>676</v>
      </c>
      <c r="C287" s="67">
        <v>0</v>
      </c>
      <c r="D287" s="67">
        <v>0</v>
      </c>
      <c r="E287" s="67"/>
      <c r="F287" s="67">
        <v>0</v>
      </c>
      <c r="G287" s="67">
        <v>0</v>
      </c>
      <c r="H287" s="67">
        <v>0</v>
      </c>
      <c r="I287" s="67">
        <v>0</v>
      </c>
      <c r="J287" s="67">
        <v>0</v>
      </c>
      <c r="K287" s="67">
        <v>0</v>
      </c>
      <c r="L287" s="67">
        <v>0</v>
      </c>
      <c r="M287" s="67">
        <v>0</v>
      </c>
      <c r="N287" s="67">
        <v>0</v>
      </c>
      <c r="O287" s="67">
        <v>1</v>
      </c>
      <c r="P287" s="67">
        <v>0</v>
      </c>
      <c r="Q287" s="68">
        <v>0</v>
      </c>
      <c r="R287" s="69"/>
      <c r="S287" s="70"/>
      <c r="T287" s="67" t="s">
        <v>295</v>
      </c>
      <c r="U287" s="67" t="s">
        <v>79</v>
      </c>
      <c r="V287" s="67"/>
      <c r="W287" s="67"/>
      <c r="X287" s="68"/>
      <c r="Y287" s="53"/>
      <c r="Z287" s="71">
        <v>41898</v>
      </c>
      <c r="AA287" s="72" t="s">
        <v>69</v>
      </c>
      <c r="AB287" s="72" t="s">
        <v>69</v>
      </c>
      <c r="AC287" s="72" t="s">
        <v>69</v>
      </c>
      <c r="AD287" s="72" t="s">
        <v>69</v>
      </c>
      <c r="AE287" s="72" t="s">
        <v>69</v>
      </c>
      <c r="AF287" s="72">
        <v>41949</v>
      </c>
      <c r="AG287" s="72"/>
      <c r="AH287" s="73"/>
      <c r="AI287" s="53"/>
      <c r="AJ287" s="70">
        <v>0</v>
      </c>
      <c r="AK287" s="74"/>
      <c r="AL287" s="74"/>
      <c r="AM287" s="68"/>
      <c r="AN287" s="53"/>
      <c r="AO287" s="70"/>
      <c r="AP287" s="74"/>
      <c r="AQ287" s="74"/>
      <c r="AR287" s="68"/>
      <c r="AS287" s="53"/>
      <c r="AT287" s="70"/>
      <c r="AU287" s="74"/>
      <c r="AV287" s="74"/>
      <c r="AW287" s="68"/>
      <c r="AX287" s="53"/>
      <c r="AY287" s="70"/>
      <c r="AZ287" s="68"/>
      <c r="BA287" s="53"/>
      <c r="BB287" s="70">
        <f t="shared" si="59"/>
        <v>51</v>
      </c>
      <c r="BC287" s="67" t="str">
        <f t="shared" si="65"/>
        <v/>
      </c>
      <c r="BD287" s="68">
        <f>IF(BB287="","",IF(BC287="",BB287,BB287+BC287))</f>
        <v>51</v>
      </c>
      <c r="BE287" s="53"/>
      <c r="BF287" s="70" t="str">
        <f t="shared" si="61"/>
        <v/>
      </c>
      <c r="BG287" s="67" t="str">
        <f t="shared" si="61"/>
        <v/>
      </c>
      <c r="BH287" s="67" t="str">
        <f t="shared" si="62"/>
        <v/>
      </c>
      <c r="BI287" s="67" t="str">
        <f t="shared" si="63"/>
        <v/>
      </c>
      <c r="BJ287" s="67" t="str">
        <f t="shared" si="63"/>
        <v/>
      </c>
      <c r="BK287" s="68" t="str">
        <f t="shared" si="64"/>
        <v/>
      </c>
      <c r="BL287" s="53"/>
      <c r="BM287" s="70" t="str">
        <f t="shared" si="56"/>
        <v/>
      </c>
      <c r="BN287" s="67" t="str">
        <f t="shared" si="57"/>
        <v/>
      </c>
      <c r="BO287" s="67" t="str">
        <f t="shared" si="52"/>
        <v/>
      </c>
      <c r="BP287" s="68" t="str">
        <f t="shared" si="53"/>
        <v/>
      </c>
    </row>
    <row r="288" spans="1:112" s="78" customFormat="1" x14ac:dyDescent="0.2">
      <c r="A288" s="35" t="s">
        <v>677</v>
      </c>
      <c r="B288" s="36" t="s">
        <v>678</v>
      </c>
      <c r="C288" s="75">
        <v>0</v>
      </c>
      <c r="D288" s="36">
        <v>1</v>
      </c>
      <c r="E288" s="36" t="s">
        <v>679</v>
      </c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7"/>
      <c r="R288" s="38"/>
      <c r="S288" s="39"/>
      <c r="T288" s="36"/>
      <c r="U288" s="36"/>
      <c r="V288" s="36"/>
      <c r="W288" s="36"/>
      <c r="X288" s="37"/>
      <c r="Y288"/>
      <c r="Z288" s="40">
        <v>41915</v>
      </c>
      <c r="AA288" s="41"/>
      <c r="AB288" s="41"/>
      <c r="AC288" s="41"/>
      <c r="AD288" s="41"/>
      <c r="AE288" s="41"/>
      <c r="AF288" s="41"/>
      <c r="AG288" s="41"/>
      <c r="AH288" s="42"/>
      <c r="AI288"/>
      <c r="AJ288" s="39"/>
      <c r="AK288" s="43"/>
      <c r="AL288" s="43"/>
      <c r="AM288" s="37"/>
      <c r="AN288"/>
      <c r="AO288" s="39"/>
      <c r="AP288" s="43"/>
      <c r="AQ288" s="43"/>
      <c r="AR288" s="37"/>
      <c r="AS288"/>
      <c r="AT288" s="39"/>
      <c r="AU288" s="43"/>
      <c r="AV288" s="43"/>
      <c r="AW288" s="37"/>
      <c r="AX288"/>
      <c r="AY288" s="39"/>
      <c r="AZ288" s="37"/>
      <c r="BA288"/>
      <c r="BB288" s="39"/>
      <c r="BC288" s="36" t="str">
        <f t="shared" si="65"/>
        <v/>
      </c>
      <c r="BD288" s="37"/>
      <c r="BE288"/>
      <c r="BF288" s="76" t="str">
        <f t="shared" si="61"/>
        <v/>
      </c>
      <c r="BG288" s="75" t="str">
        <f t="shared" si="61"/>
        <v/>
      </c>
      <c r="BH288" s="75" t="str">
        <f t="shared" si="62"/>
        <v/>
      </c>
      <c r="BI288" s="75" t="str">
        <f t="shared" si="63"/>
        <v/>
      </c>
      <c r="BJ288" s="75" t="str">
        <f t="shared" si="63"/>
        <v/>
      </c>
      <c r="BK288" s="77" t="str">
        <f t="shared" si="64"/>
        <v/>
      </c>
      <c r="BL288"/>
      <c r="BM288" s="39" t="str">
        <f t="shared" si="56"/>
        <v/>
      </c>
      <c r="BN288" s="36" t="str">
        <f t="shared" si="57"/>
        <v/>
      </c>
      <c r="BO288" s="36" t="str">
        <f t="shared" si="52"/>
        <v/>
      </c>
      <c r="BP288" s="37" t="str">
        <f t="shared" si="53"/>
        <v/>
      </c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</row>
    <row r="289" spans="1:112" x14ac:dyDescent="0.2">
      <c r="A289" s="23" t="s">
        <v>680</v>
      </c>
      <c r="B289" s="24" t="s">
        <v>681</v>
      </c>
      <c r="C289" s="24">
        <v>0</v>
      </c>
      <c r="D289" s="24">
        <v>0</v>
      </c>
      <c r="E289" s="24"/>
      <c r="F289" s="24">
        <v>0</v>
      </c>
      <c r="G289" s="24">
        <v>0</v>
      </c>
      <c r="H289" s="24">
        <v>0</v>
      </c>
      <c r="I289" s="24">
        <v>1</v>
      </c>
      <c r="J289" s="24">
        <v>12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5">
        <v>1</v>
      </c>
      <c r="R289" s="26">
        <v>153</v>
      </c>
      <c r="S289" s="27" t="s">
        <v>66</v>
      </c>
      <c r="T289" s="24" t="s">
        <v>62</v>
      </c>
      <c r="U289" s="24" t="s">
        <v>79</v>
      </c>
      <c r="V289" s="24">
        <v>1</v>
      </c>
      <c r="W289" s="24">
        <v>1</v>
      </c>
      <c r="X289" s="25" t="s">
        <v>73</v>
      </c>
      <c r="Y289" s="53"/>
      <c r="Z289" s="28">
        <v>41920</v>
      </c>
      <c r="AA289" s="29">
        <v>41954</v>
      </c>
      <c r="AB289" s="29">
        <v>42074</v>
      </c>
      <c r="AC289" s="29">
        <v>42074</v>
      </c>
      <c r="AD289" s="29">
        <v>42340</v>
      </c>
      <c r="AE289" s="29">
        <v>42438</v>
      </c>
      <c r="AF289" s="29">
        <v>42586</v>
      </c>
      <c r="AG289" s="29">
        <v>42598</v>
      </c>
      <c r="AH289" s="33">
        <v>43108</v>
      </c>
      <c r="AI289" s="53"/>
      <c r="AJ289" s="27">
        <v>1</v>
      </c>
      <c r="AK289" s="32">
        <v>42074</v>
      </c>
      <c r="AL289" s="32">
        <v>42089</v>
      </c>
      <c r="AM289" s="25">
        <f>AL289-AK289</f>
        <v>15</v>
      </c>
      <c r="AN289" s="53"/>
      <c r="AO289" s="27">
        <v>0</v>
      </c>
      <c r="AP289" s="32"/>
      <c r="AQ289" s="32"/>
      <c r="AR289" s="25"/>
      <c r="AS289" s="53"/>
      <c r="AT289" s="27">
        <v>0</v>
      </c>
      <c r="AU289" s="32"/>
      <c r="AV289" s="32"/>
      <c r="AW289" s="25"/>
      <c r="AX289" s="53"/>
      <c r="AY289" s="27">
        <v>0</v>
      </c>
      <c r="AZ289" s="25"/>
      <c r="BA289" s="53"/>
      <c r="BB289" s="27">
        <f>+IF(AF289="","",AF289-Z289)</f>
        <v>666</v>
      </c>
      <c r="BC289" s="24">
        <f t="shared" si="65"/>
        <v>510</v>
      </c>
      <c r="BD289" s="25"/>
      <c r="BE289" s="53"/>
      <c r="BF289" s="27">
        <f t="shared" si="61"/>
        <v>34</v>
      </c>
      <c r="BG289" s="24">
        <f t="shared" si="61"/>
        <v>120</v>
      </c>
      <c r="BH289" s="24">
        <f t="shared" si="62"/>
        <v>266</v>
      </c>
      <c r="BI289" s="24">
        <f t="shared" si="63"/>
        <v>98</v>
      </c>
      <c r="BJ289" s="24">
        <f t="shared" si="63"/>
        <v>148</v>
      </c>
      <c r="BK289" s="25">
        <f t="shared" si="64"/>
        <v>666</v>
      </c>
      <c r="BL289" s="53"/>
      <c r="BM289" s="27" t="str">
        <f t="shared" si="56"/>
        <v/>
      </c>
      <c r="BN289" s="24" t="str">
        <f t="shared" si="57"/>
        <v/>
      </c>
      <c r="BO289" s="24" t="str">
        <f t="shared" si="52"/>
        <v/>
      </c>
      <c r="BP289" s="25" t="str">
        <f t="shared" si="53"/>
        <v/>
      </c>
    </row>
    <row r="290" spans="1:112" x14ac:dyDescent="0.2">
      <c r="A290" s="23" t="s">
        <v>682</v>
      </c>
      <c r="B290" s="24" t="s">
        <v>683</v>
      </c>
      <c r="C290" s="24">
        <v>0</v>
      </c>
      <c r="D290" s="24">
        <v>0</v>
      </c>
      <c r="E290" s="24"/>
      <c r="F290" s="24">
        <v>0</v>
      </c>
      <c r="G290" s="24">
        <v>0</v>
      </c>
      <c r="H290" s="24">
        <v>0</v>
      </c>
      <c r="I290" s="24">
        <v>1</v>
      </c>
      <c r="J290" s="24">
        <v>0</v>
      </c>
      <c r="K290" s="24">
        <v>2</v>
      </c>
      <c r="L290" s="24">
        <v>1</v>
      </c>
      <c r="M290" s="24">
        <v>0</v>
      </c>
      <c r="N290" s="24">
        <v>0</v>
      </c>
      <c r="O290" s="24">
        <v>0</v>
      </c>
      <c r="P290" s="24">
        <v>0</v>
      </c>
      <c r="Q290" s="25">
        <v>0</v>
      </c>
      <c r="R290" s="26"/>
      <c r="S290" s="27"/>
      <c r="T290" s="24" t="s">
        <v>67</v>
      </c>
      <c r="U290" s="24" t="s">
        <v>68</v>
      </c>
      <c r="V290" s="24"/>
      <c r="W290" s="24"/>
      <c r="X290" s="25"/>
      <c r="Y290" s="53"/>
      <c r="Z290" s="28">
        <v>41935</v>
      </c>
      <c r="AA290" s="29">
        <v>41966</v>
      </c>
      <c r="AB290" s="29">
        <v>42159</v>
      </c>
      <c r="AC290" s="29" t="s">
        <v>69</v>
      </c>
      <c r="AD290" s="29" t="s">
        <v>69</v>
      </c>
      <c r="AE290" s="29" t="s">
        <v>69</v>
      </c>
      <c r="AF290" s="29">
        <v>42243</v>
      </c>
      <c r="AG290" s="29"/>
      <c r="AH290" s="33"/>
      <c r="AI290" s="53"/>
      <c r="AJ290" s="27"/>
      <c r="AK290" s="32"/>
      <c r="AL290" s="32"/>
      <c r="AM290" s="25"/>
      <c r="AN290" s="53"/>
      <c r="AO290" s="27"/>
      <c r="AP290" s="32"/>
      <c r="AQ290" s="32"/>
      <c r="AR290" s="25"/>
      <c r="AS290" s="53"/>
      <c r="AT290" s="27"/>
      <c r="AU290" s="32"/>
      <c r="AV290" s="32"/>
      <c r="AW290" s="25"/>
      <c r="AX290" s="53"/>
      <c r="AY290" s="27"/>
      <c r="AZ290" s="25"/>
      <c r="BA290" s="53"/>
      <c r="BB290" s="27">
        <f>+IF(AF290="","",AF290-Z290)</f>
        <v>308</v>
      </c>
      <c r="BC290" s="24" t="str">
        <f t="shared" si="65"/>
        <v/>
      </c>
      <c r="BD290" s="25">
        <f>IF(BB290="","",IF(BC290="",BB290,BB290+BC290))</f>
        <v>308</v>
      </c>
      <c r="BE290" s="53"/>
      <c r="BF290" s="27" t="str">
        <f t="shared" si="61"/>
        <v/>
      </c>
      <c r="BG290" s="24" t="str">
        <f t="shared" si="61"/>
        <v/>
      </c>
      <c r="BH290" s="24" t="str">
        <f t="shared" si="62"/>
        <v/>
      </c>
      <c r="BI290" s="24" t="str">
        <f t="shared" si="63"/>
        <v/>
      </c>
      <c r="BJ290" s="24" t="str">
        <f t="shared" si="63"/>
        <v/>
      </c>
      <c r="BK290" s="25" t="str">
        <f t="shared" si="64"/>
        <v/>
      </c>
      <c r="BL290" s="53"/>
      <c r="BM290" s="27" t="str">
        <f t="shared" si="56"/>
        <v/>
      </c>
      <c r="BN290" s="24" t="str">
        <f t="shared" si="57"/>
        <v/>
      </c>
      <c r="BO290" s="24" t="str">
        <f t="shared" si="52"/>
        <v/>
      </c>
      <c r="BP290" s="25" t="str">
        <f t="shared" si="53"/>
        <v/>
      </c>
    </row>
    <row r="291" spans="1:112" x14ac:dyDescent="0.2">
      <c r="A291" s="23" t="s">
        <v>684</v>
      </c>
      <c r="B291" s="24" t="s">
        <v>685</v>
      </c>
      <c r="C291" s="24">
        <v>0</v>
      </c>
      <c r="D291" s="24">
        <v>0</v>
      </c>
      <c r="E291" s="24"/>
      <c r="F291" s="24">
        <v>0</v>
      </c>
      <c r="G291" s="24">
        <v>0</v>
      </c>
      <c r="H291" s="24">
        <v>0</v>
      </c>
      <c r="I291" s="24">
        <v>1</v>
      </c>
      <c r="J291" s="24">
        <v>8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5">
        <v>1</v>
      </c>
      <c r="R291" s="26">
        <v>158</v>
      </c>
      <c r="S291" s="27" t="s">
        <v>66</v>
      </c>
      <c r="T291" s="24" t="s">
        <v>62</v>
      </c>
      <c r="U291" s="24" t="s">
        <v>79</v>
      </c>
      <c r="V291" s="24">
        <v>1</v>
      </c>
      <c r="W291" s="24">
        <v>1</v>
      </c>
      <c r="X291" s="25" t="s">
        <v>73</v>
      </c>
      <c r="Y291" s="53"/>
      <c r="Z291" s="28">
        <v>41954</v>
      </c>
      <c r="AA291" s="29">
        <v>42480</v>
      </c>
      <c r="AB291" s="29">
        <v>42697</v>
      </c>
      <c r="AC291" s="29">
        <v>42697</v>
      </c>
      <c r="AD291" s="29">
        <v>42871</v>
      </c>
      <c r="AE291" s="29">
        <v>42915</v>
      </c>
      <c r="AF291" s="29">
        <v>43005</v>
      </c>
      <c r="AG291" s="29">
        <v>43020</v>
      </c>
      <c r="AH291" s="33">
        <v>43445</v>
      </c>
      <c r="AI291" s="53"/>
      <c r="AJ291" s="27"/>
      <c r="AK291" s="32"/>
      <c r="AL291" s="32"/>
      <c r="AM291" s="25"/>
      <c r="AN291" s="53"/>
      <c r="AO291" s="27">
        <v>0</v>
      </c>
      <c r="AP291" s="32"/>
      <c r="AQ291" s="32"/>
      <c r="AR291" s="25"/>
      <c r="AS291" s="53"/>
      <c r="AT291" s="27">
        <v>0</v>
      </c>
      <c r="AU291" s="32"/>
      <c r="AV291" s="32"/>
      <c r="AW291" s="25"/>
      <c r="AX291" s="53"/>
      <c r="AY291" s="27"/>
      <c r="AZ291" s="25"/>
      <c r="BA291" s="53"/>
      <c r="BB291" s="27">
        <f>+IF(AF291="","",AF291-Z291)</f>
        <v>1051</v>
      </c>
      <c r="BC291" s="24">
        <f t="shared" si="65"/>
        <v>425</v>
      </c>
      <c r="BD291" s="25">
        <f>IF(BB291="","",IF(BC291="",BB291,BB291+BC291))</f>
        <v>1476</v>
      </c>
      <c r="BE291" s="53"/>
      <c r="BF291" s="27">
        <f t="shared" si="61"/>
        <v>526</v>
      </c>
      <c r="BG291" s="24">
        <f t="shared" si="61"/>
        <v>217</v>
      </c>
      <c r="BH291" s="24" t="s">
        <v>69</v>
      </c>
      <c r="BI291" s="24" t="s">
        <v>69</v>
      </c>
      <c r="BJ291" s="24">
        <f t="shared" ref="BJ291:BJ311" si="66">+IF(AND($I291=1,$Q291=1),AF291-AE291,"")</f>
        <v>90</v>
      </c>
      <c r="BK291" s="25">
        <f t="shared" si="64"/>
        <v>1051</v>
      </c>
      <c r="BL291" s="53"/>
      <c r="BM291" s="27" t="str">
        <f t="shared" si="56"/>
        <v/>
      </c>
      <c r="BN291" s="24" t="str">
        <f t="shared" si="57"/>
        <v/>
      </c>
      <c r="BO291" s="24" t="str">
        <f t="shared" si="52"/>
        <v/>
      </c>
      <c r="BP291" s="25" t="str">
        <f t="shared" si="53"/>
        <v/>
      </c>
    </row>
    <row r="292" spans="1:112" s="56" customFormat="1" x14ac:dyDescent="0.2">
      <c r="A292" s="66" t="s">
        <v>686</v>
      </c>
      <c r="B292" s="67" t="s">
        <v>687</v>
      </c>
      <c r="C292" s="67">
        <v>0</v>
      </c>
      <c r="D292" s="67">
        <v>0</v>
      </c>
      <c r="E292" s="67"/>
      <c r="F292" s="67">
        <v>0</v>
      </c>
      <c r="G292" s="67">
        <v>0</v>
      </c>
      <c r="H292" s="67">
        <v>0</v>
      </c>
      <c r="I292" s="67">
        <v>0</v>
      </c>
      <c r="J292" s="67">
        <v>1</v>
      </c>
      <c r="K292" s="67">
        <v>0</v>
      </c>
      <c r="L292" s="67">
        <v>0</v>
      </c>
      <c r="M292" s="67">
        <v>0</v>
      </c>
      <c r="N292" s="67">
        <v>0</v>
      </c>
      <c r="O292" s="67">
        <v>1</v>
      </c>
      <c r="P292" s="67">
        <v>0</v>
      </c>
      <c r="Q292" s="68">
        <v>0</v>
      </c>
      <c r="R292" s="69"/>
      <c r="S292" s="70"/>
      <c r="T292" s="67" t="s">
        <v>69</v>
      </c>
      <c r="U292" s="67" t="s">
        <v>260</v>
      </c>
      <c r="V292" s="67"/>
      <c r="W292" s="67"/>
      <c r="X292" s="68"/>
      <c r="Y292" s="53"/>
      <c r="Z292" s="71">
        <v>42002</v>
      </c>
      <c r="AA292" s="72">
        <v>42013</v>
      </c>
      <c r="AB292" s="72" t="s">
        <v>69</v>
      </c>
      <c r="AC292" s="72" t="s">
        <v>69</v>
      </c>
      <c r="AD292" s="72" t="s">
        <v>69</v>
      </c>
      <c r="AE292" s="72" t="s">
        <v>69</v>
      </c>
      <c r="AF292" s="72">
        <v>42032</v>
      </c>
      <c r="AG292" s="72"/>
      <c r="AH292" s="73"/>
      <c r="AI292" s="53"/>
      <c r="AJ292" s="70">
        <v>0</v>
      </c>
      <c r="AK292" s="74"/>
      <c r="AL292" s="74"/>
      <c r="AM292" s="68"/>
      <c r="AN292" s="53"/>
      <c r="AO292" s="70"/>
      <c r="AP292" s="74"/>
      <c r="AQ292" s="74"/>
      <c r="AR292" s="68"/>
      <c r="AS292" s="53"/>
      <c r="AT292" s="70"/>
      <c r="AU292" s="74"/>
      <c r="AV292" s="74"/>
      <c r="AW292" s="68"/>
      <c r="AX292" s="53"/>
      <c r="AY292" s="70"/>
      <c r="AZ292" s="68"/>
      <c r="BA292" s="53"/>
      <c r="BB292" s="70">
        <f>+IF(AF292="","",AF292-Z292)</f>
        <v>30</v>
      </c>
      <c r="BC292" s="67" t="str">
        <f t="shared" si="65"/>
        <v/>
      </c>
      <c r="BD292" s="68">
        <f>IF(BB292="","",IF(BC292="",BB292,BB292+BC292))</f>
        <v>30</v>
      </c>
      <c r="BE292" s="53"/>
      <c r="BF292" s="70" t="str">
        <f t="shared" si="61"/>
        <v/>
      </c>
      <c r="BG292" s="67" t="str">
        <f t="shared" si="61"/>
        <v/>
      </c>
      <c r="BH292" s="67" t="str">
        <f t="shared" ref="BH292:BH311" si="67">+IF(AND($I292=1,$Q292=1),AD292-AB292,"")</f>
        <v/>
      </c>
      <c r="BI292" s="67" t="str">
        <f t="shared" ref="BI292:BI311" si="68">+IF(AND($I292=1,$Q292=1),AE292-AD292,"")</f>
        <v/>
      </c>
      <c r="BJ292" s="67" t="str">
        <f t="shared" si="66"/>
        <v/>
      </c>
      <c r="BK292" s="68" t="str">
        <f t="shared" si="64"/>
        <v/>
      </c>
      <c r="BL292" s="53"/>
      <c r="BM292" s="70" t="str">
        <f t="shared" si="56"/>
        <v/>
      </c>
      <c r="BN292" s="67" t="str">
        <f t="shared" si="57"/>
        <v/>
      </c>
      <c r="BO292" s="67" t="str">
        <f t="shared" si="52"/>
        <v/>
      </c>
      <c r="BP292" s="68" t="str">
        <f t="shared" si="53"/>
        <v/>
      </c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</row>
    <row r="293" spans="1:112" s="78" customFormat="1" x14ac:dyDescent="0.2">
      <c r="A293" s="35" t="s">
        <v>688</v>
      </c>
      <c r="B293" s="75" t="s">
        <v>689</v>
      </c>
      <c r="C293" s="36">
        <v>0</v>
      </c>
      <c r="D293" s="75">
        <v>1</v>
      </c>
      <c r="E293" s="75" t="s">
        <v>673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7"/>
      <c r="R293" s="79"/>
      <c r="S293" s="76"/>
      <c r="T293" s="75"/>
      <c r="U293" s="75"/>
      <c r="V293" s="75"/>
      <c r="W293" s="75"/>
      <c r="X293" s="77"/>
      <c r="Y293"/>
      <c r="Z293" s="80">
        <v>42026</v>
      </c>
      <c r="AA293" s="81"/>
      <c r="AB293" s="81"/>
      <c r="AC293" s="81"/>
      <c r="AD293" s="81"/>
      <c r="AE293" s="81"/>
      <c r="AF293" s="81"/>
      <c r="AG293" s="81"/>
      <c r="AH293" s="82"/>
      <c r="AI293"/>
      <c r="AJ293" s="76"/>
      <c r="AK293" s="83"/>
      <c r="AL293" s="83"/>
      <c r="AM293" s="77"/>
      <c r="AN293"/>
      <c r="AO293" s="76"/>
      <c r="AP293" s="83"/>
      <c r="AQ293" s="83"/>
      <c r="AR293" s="77"/>
      <c r="AS293"/>
      <c r="AT293" s="76"/>
      <c r="AU293" s="83"/>
      <c r="AV293" s="83"/>
      <c r="AW293" s="77"/>
      <c r="AX293"/>
      <c r="AY293" s="76"/>
      <c r="AZ293" s="77"/>
      <c r="BA293"/>
      <c r="BB293" s="76"/>
      <c r="BC293" s="75" t="str">
        <f t="shared" si="65"/>
        <v/>
      </c>
      <c r="BD293" s="77"/>
      <c r="BE293"/>
      <c r="BF293" s="76" t="str">
        <f t="shared" si="61"/>
        <v/>
      </c>
      <c r="BG293" s="75" t="str">
        <f t="shared" si="61"/>
        <v/>
      </c>
      <c r="BH293" s="75" t="str">
        <f t="shared" si="67"/>
        <v/>
      </c>
      <c r="BI293" s="75" t="str">
        <f t="shared" si="68"/>
        <v/>
      </c>
      <c r="BJ293" s="75" t="str">
        <f t="shared" si="66"/>
        <v/>
      </c>
      <c r="BK293" s="77" t="str">
        <f t="shared" si="64"/>
        <v/>
      </c>
      <c r="BL293"/>
      <c r="BM293" s="76" t="str">
        <f t="shared" si="56"/>
        <v/>
      </c>
      <c r="BN293" s="75" t="str">
        <f t="shared" si="57"/>
        <v/>
      </c>
      <c r="BO293" s="75" t="str">
        <f t="shared" si="52"/>
        <v/>
      </c>
      <c r="BP293" s="77" t="str">
        <f t="shared" si="53"/>
        <v/>
      </c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</row>
    <row r="294" spans="1:112" x14ac:dyDescent="0.2">
      <c r="A294" s="84" t="s">
        <v>690</v>
      </c>
      <c r="B294" s="85" t="s">
        <v>691</v>
      </c>
      <c r="C294" s="85">
        <v>0</v>
      </c>
      <c r="D294" s="85">
        <v>0</v>
      </c>
      <c r="E294" s="85"/>
      <c r="F294" s="85">
        <v>1</v>
      </c>
      <c r="G294" s="85">
        <v>1</v>
      </c>
      <c r="H294" s="85">
        <v>0</v>
      </c>
      <c r="I294" s="85">
        <v>1</v>
      </c>
      <c r="J294" s="85">
        <v>38</v>
      </c>
      <c r="K294" s="85">
        <v>0</v>
      </c>
      <c r="L294" s="85">
        <v>0</v>
      </c>
      <c r="M294" s="85">
        <v>0</v>
      </c>
      <c r="N294" s="85">
        <v>0</v>
      </c>
      <c r="O294" s="85">
        <v>0</v>
      </c>
      <c r="P294" s="85">
        <v>0</v>
      </c>
      <c r="Q294" s="86">
        <v>1</v>
      </c>
      <c r="R294" s="87">
        <v>171</v>
      </c>
      <c r="S294" s="88" t="s">
        <v>72</v>
      </c>
      <c r="T294" s="85" t="s">
        <v>67</v>
      </c>
      <c r="U294" s="85" t="s">
        <v>76</v>
      </c>
      <c r="V294" s="85"/>
      <c r="W294" s="85">
        <v>1</v>
      </c>
      <c r="X294" s="86" t="s">
        <v>692</v>
      </c>
      <c r="Y294" s="53"/>
      <c r="Z294" s="89">
        <v>42031</v>
      </c>
      <c r="AA294" s="90">
        <v>42087</v>
      </c>
      <c r="AB294" s="90">
        <v>42612</v>
      </c>
      <c r="AC294" s="90">
        <v>42612</v>
      </c>
      <c r="AD294" s="90">
        <v>42920</v>
      </c>
      <c r="AE294" s="90">
        <v>43166</v>
      </c>
      <c r="AF294" s="90">
        <v>43579</v>
      </c>
      <c r="AG294" s="90"/>
      <c r="AH294" s="91"/>
      <c r="AI294" s="53"/>
      <c r="AJ294" s="88"/>
      <c r="AK294" s="92"/>
      <c r="AL294" s="92"/>
      <c r="AM294" s="86"/>
      <c r="AN294" s="53"/>
      <c r="AO294" s="88"/>
      <c r="AP294" s="92"/>
      <c r="AQ294" s="92"/>
      <c r="AR294" s="86"/>
      <c r="AS294" s="53"/>
      <c r="AT294" s="88">
        <v>0</v>
      </c>
      <c r="AU294" s="92"/>
      <c r="AV294" s="92"/>
      <c r="AW294" s="86"/>
      <c r="AX294" s="53"/>
      <c r="AY294" s="88"/>
      <c r="AZ294" s="86"/>
      <c r="BA294" s="53"/>
      <c r="BB294" s="88">
        <f t="shared" ref="BB294:BB353" si="69">+IF(AF294="","",AF294-Z294)</f>
        <v>1548</v>
      </c>
      <c r="BC294" s="85" t="str">
        <f t="shared" si="65"/>
        <v/>
      </c>
      <c r="BD294" s="86"/>
      <c r="BE294" s="53"/>
      <c r="BF294" s="88">
        <f t="shared" si="61"/>
        <v>56</v>
      </c>
      <c r="BG294" s="85">
        <f t="shared" si="61"/>
        <v>525</v>
      </c>
      <c r="BH294" s="93">
        <f t="shared" si="67"/>
        <v>308</v>
      </c>
      <c r="BI294" s="85">
        <f t="shared" si="68"/>
        <v>246</v>
      </c>
      <c r="BJ294" s="85">
        <f t="shared" si="66"/>
        <v>413</v>
      </c>
      <c r="BK294" s="86">
        <f t="shared" si="64"/>
        <v>1548</v>
      </c>
      <c r="BL294" s="53"/>
      <c r="BM294" s="88" t="str">
        <f t="shared" si="56"/>
        <v/>
      </c>
      <c r="BN294" s="85" t="str">
        <f>+IF(AND($I294=0,$Q294=1),AE294-AA294,"")</f>
        <v/>
      </c>
      <c r="BO294" s="85" t="str">
        <f>+IF(AND($I294=0,$Q294=1),AF294-AE294,"")</f>
        <v/>
      </c>
      <c r="BP294" s="86" t="str">
        <f t="shared" si="53"/>
        <v/>
      </c>
    </row>
    <row r="295" spans="1:112" x14ac:dyDescent="0.2">
      <c r="A295" s="23" t="s">
        <v>693</v>
      </c>
      <c r="B295" s="24" t="s">
        <v>694</v>
      </c>
      <c r="C295" s="24">
        <v>0</v>
      </c>
      <c r="D295" s="24">
        <v>0</v>
      </c>
      <c r="E295" s="24"/>
      <c r="F295" s="24">
        <v>0</v>
      </c>
      <c r="G295" s="24">
        <v>0</v>
      </c>
      <c r="H295" s="24">
        <v>0</v>
      </c>
      <c r="I295" s="24">
        <v>1</v>
      </c>
      <c r="J295" s="24">
        <v>23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5">
        <v>1</v>
      </c>
      <c r="R295" s="26">
        <v>151</v>
      </c>
      <c r="S295" s="27" t="s">
        <v>66</v>
      </c>
      <c r="T295" s="24" t="s">
        <v>170</v>
      </c>
      <c r="U295" s="24" t="s">
        <v>260</v>
      </c>
      <c r="V295" s="24">
        <v>0</v>
      </c>
      <c r="W295" s="24">
        <v>1</v>
      </c>
      <c r="X295" s="25" t="s">
        <v>695</v>
      </c>
      <c r="Y295" s="53"/>
      <c r="Z295" s="28">
        <v>42076</v>
      </c>
      <c r="AA295" s="29">
        <v>42089</v>
      </c>
      <c r="AB295" s="29">
        <v>42157</v>
      </c>
      <c r="AC295" s="29">
        <v>42157</v>
      </c>
      <c r="AD295" s="29">
        <v>42298</v>
      </c>
      <c r="AE295" s="29">
        <v>42348</v>
      </c>
      <c r="AF295" s="29">
        <v>42537</v>
      </c>
      <c r="AG295" s="29">
        <v>42552</v>
      </c>
      <c r="AH295" s="33">
        <v>42627</v>
      </c>
      <c r="AI295" s="53"/>
      <c r="AJ295" s="27">
        <v>0</v>
      </c>
      <c r="AK295" s="32"/>
      <c r="AL295" s="32"/>
      <c r="AM295" s="25"/>
      <c r="AN295" s="53"/>
      <c r="AO295" s="27">
        <v>0</v>
      </c>
      <c r="AP295" s="32"/>
      <c r="AQ295" s="32"/>
      <c r="AR295" s="25"/>
      <c r="AS295" s="53"/>
      <c r="AT295" s="27">
        <v>0</v>
      </c>
      <c r="AU295" s="32"/>
      <c r="AV295" s="32"/>
      <c r="AW295" s="25"/>
      <c r="AX295" s="53"/>
      <c r="AY295" s="27">
        <v>0</v>
      </c>
      <c r="AZ295" s="25">
        <v>0</v>
      </c>
      <c r="BA295" s="53"/>
      <c r="BB295" s="27">
        <f t="shared" si="69"/>
        <v>461</v>
      </c>
      <c r="BC295" s="24">
        <f t="shared" si="65"/>
        <v>75</v>
      </c>
      <c r="BD295" s="25"/>
      <c r="BE295" s="53"/>
      <c r="BF295" s="25">
        <f t="shared" si="61"/>
        <v>13</v>
      </c>
      <c r="BG295" s="25">
        <f t="shared" si="61"/>
        <v>68</v>
      </c>
      <c r="BH295" s="25">
        <f t="shared" si="67"/>
        <v>141</v>
      </c>
      <c r="BI295" s="25">
        <f t="shared" si="68"/>
        <v>50</v>
      </c>
      <c r="BJ295" s="25">
        <f t="shared" si="66"/>
        <v>189</v>
      </c>
      <c r="BK295" s="25">
        <f t="shared" si="64"/>
        <v>461</v>
      </c>
      <c r="BL295" s="53"/>
      <c r="BM295" s="25" t="str">
        <f t="shared" si="56"/>
        <v/>
      </c>
      <c r="BN295" s="25" t="str">
        <f t="shared" si="57"/>
        <v/>
      </c>
      <c r="BO295" s="25" t="str">
        <f t="shared" si="52"/>
        <v/>
      </c>
      <c r="BP295" s="25" t="str">
        <f t="shared" si="53"/>
        <v/>
      </c>
    </row>
    <row r="296" spans="1:112" x14ac:dyDescent="0.2">
      <c r="A296" s="23" t="s">
        <v>696</v>
      </c>
      <c r="B296" s="24" t="s">
        <v>697</v>
      </c>
      <c r="C296" s="24">
        <v>0</v>
      </c>
      <c r="D296" s="24">
        <v>0</v>
      </c>
      <c r="E296" s="24"/>
      <c r="F296" s="24">
        <v>0</v>
      </c>
      <c r="G296" s="24">
        <v>0</v>
      </c>
      <c r="H296" s="24">
        <v>0</v>
      </c>
      <c r="I296" s="24">
        <v>1</v>
      </c>
      <c r="J296" s="24">
        <v>0</v>
      </c>
      <c r="K296" s="24">
        <v>1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5">
        <v>1</v>
      </c>
      <c r="R296" s="26">
        <v>150</v>
      </c>
      <c r="S296" s="27" t="s">
        <v>66</v>
      </c>
      <c r="T296" s="24" t="s">
        <v>295</v>
      </c>
      <c r="U296" s="24" t="s">
        <v>99</v>
      </c>
      <c r="V296" s="24">
        <v>1</v>
      </c>
      <c r="W296" s="24">
        <v>0</v>
      </c>
      <c r="X296" s="25"/>
      <c r="Y296" s="53"/>
      <c r="Z296" s="28">
        <v>42142</v>
      </c>
      <c r="AA296" s="29">
        <v>42320</v>
      </c>
      <c r="AB296" s="29">
        <v>42446</v>
      </c>
      <c r="AC296" s="29">
        <v>42446</v>
      </c>
      <c r="AD296" s="29">
        <v>42508</v>
      </c>
      <c r="AE296" s="29">
        <v>42522</v>
      </c>
      <c r="AF296" s="29">
        <v>42523</v>
      </c>
      <c r="AG296" s="29"/>
      <c r="AH296" s="33"/>
      <c r="AI296" s="53"/>
      <c r="AJ296" s="27">
        <v>0</v>
      </c>
      <c r="AK296" s="32"/>
      <c r="AL296" s="32"/>
      <c r="AM296" s="25"/>
      <c r="AN296" s="53"/>
      <c r="AO296" s="27">
        <v>0</v>
      </c>
      <c r="AP296" s="32"/>
      <c r="AQ296" s="32"/>
      <c r="AR296" s="25"/>
      <c r="AS296" s="53"/>
      <c r="AT296" s="27"/>
      <c r="AU296" s="32"/>
      <c r="AV296" s="32"/>
      <c r="AW296" s="25"/>
      <c r="AX296" s="53"/>
      <c r="AY296" s="27">
        <v>0</v>
      </c>
      <c r="AZ296" s="25">
        <v>0</v>
      </c>
      <c r="BA296" s="53"/>
      <c r="BB296" s="27">
        <f t="shared" si="69"/>
        <v>381</v>
      </c>
      <c r="BC296" s="24" t="str">
        <f t="shared" si="65"/>
        <v/>
      </c>
      <c r="BD296" s="25">
        <f t="shared" ref="BD296:BD353" si="70">IF(BB296="","",IF(BC296="",BB296,BB296+BC296))</f>
        <v>381</v>
      </c>
      <c r="BE296" s="53"/>
      <c r="BF296" s="25">
        <f t="shared" si="61"/>
        <v>178</v>
      </c>
      <c r="BG296" s="25">
        <f t="shared" si="61"/>
        <v>126</v>
      </c>
      <c r="BH296" s="25">
        <f t="shared" si="67"/>
        <v>62</v>
      </c>
      <c r="BI296" s="25">
        <f t="shared" si="68"/>
        <v>14</v>
      </c>
      <c r="BJ296" s="25">
        <f t="shared" si="66"/>
        <v>1</v>
      </c>
      <c r="BK296" s="25">
        <f t="shared" si="64"/>
        <v>381</v>
      </c>
      <c r="BL296" s="53"/>
      <c r="BM296" s="25" t="str">
        <f t="shared" si="56"/>
        <v/>
      </c>
      <c r="BN296" s="25" t="str">
        <f t="shared" si="57"/>
        <v/>
      </c>
      <c r="BO296" s="25" t="str">
        <f t="shared" si="52"/>
        <v/>
      </c>
      <c r="BP296" s="25" t="str">
        <f t="shared" si="53"/>
        <v/>
      </c>
    </row>
    <row r="297" spans="1:112" x14ac:dyDescent="0.2">
      <c r="A297" s="23" t="s">
        <v>698</v>
      </c>
      <c r="B297" s="24" t="s">
        <v>699</v>
      </c>
      <c r="C297" s="24">
        <v>0</v>
      </c>
      <c r="D297" s="24">
        <v>0</v>
      </c>
      <c r="E297" s="24"/>
      <c r="F297" s="24">
        <v>1</v>
      </c>
      <c r="G297" s="24">
        <v>1</v>
      </c>
      <c r="H297" s="24">
        <v>0</v>
      </c>
      <c r="I297" s="24">
        <v>1</v>
      </c>
      <c r="J297" s="24">
        <v>0</v>
      </c>
      <c r="K297" s="24">
        <v>2</v>
      </c>
      <c r="L297" s="24">
        <v>1</v>
      </c>
      <c r="M297" s="24">
        <v>0</v>
      </c>
      <c r="N297" s="24">
        <v>0</v>
      </c>
      <c r="O297" s="24">
        <v>0</v>
      </c>
      <c r="P297" s="24">
        <v>0</v>
      </c>
      <c r="Q297" s="25">
        <v>0</v>
      </c>
      <c r="R297" s="26"/>
      <c r="S297" s="27"/>
      <c r="T297" s="24" t="s">
        <v>194</v>
      </c>
      <c r="U297" s="24" t="s">
        <v>76</v>
      </c>
      <c r="V297" s="24"/>
      <c r="W297" s="24"/>
      <c r="X297" s="25"/>
      <c r="Y297" s="53"/>
      <c r="Z297" s="28">
        <v>42163</v>
      </c>
      <c r="AA297" s="29">
        <v>42181</v>
      </c>
      <c r="AB297" s="29">
        <v>42241</v>
      </c>
      <c r="AC297" s="29" t="s">
        <v>69</v>
      </c>
      <c r="AD297" s="29" t="s">
        <v>69</v>
      </c>
      <c r="AE297" s="29" t="s">
        <v>69</v>
      </c>
      <c r="AF297" s="29">
        <v>42360</v>
      </c>
      <c r="AG297" s="29"/>
      <c r="AH297" s="33"/>
      <c r="AI297" s="53"/>
      <c r="AJ297" s="27">
        <v>1</v>
      </c>
      <c r="AK297" s="32"/>
      <c r="AL297" s="32"/>
      <c r="AM297" s="25">
        <f>37+21</f>
        <v>58</v>
      </c>
      <c r="AN297" s="53"/>
      <c r="AO297" s="27"/>
      <c r="AP297" s="32"/>
      <c r="AQ297" s="32"/>
      <c r="AR297" s="25"/>
      <c r="AS297" s="53"/>
      <c r="AT297" s="27"/>
      <c r="AU297" s="32"/>
      <c r="AV297" s="32"/>
      <c r="AW297" s="25"/>
      <c r="AX297" s="53"/>
      <c r="AY297" s="27"/>
      <c r="AZ297" s="25"/>
      <c r="BA297" s="53"/>
      <c r="BB297" s="27">
        <f t="shared" si="69"/>
        <v>197</v>
      </c>
      <c r="BC297" s="24" t="str">
        <f t="shared" si="65"/>
        <v/>
      </c>
      <c r="BD297" s="25">
        <f t="shared" si="70"/>
        <v>197</v>
      </c>
      <c r="BE297" s="53"/>
      <c r="BF297" s="25" t="str">
        <f t="shared" si="61"/>
        <v/>
      </c>
      <c r="BG297" s="25" t="str">
        <f t="shared" si="61"/>
        <v/>
      </c>
      <c r="BH297" s="25" t="str">
        <f t="shared" si="67"/>
        <v/>
      </c>
      <c r="BI297" s="25" t="str">
        <f t="shared" si="68"/>
        <v/>
      </c>
      <c r="BJ297" s="25" t="str">
        <f t="shared" si="66"/>
        <v/>
      </c>
      <c r="BK297" s="25" t="str">
        <f t="shared" si="64"/>
        <v/>
      </c>
      <c r="BL297" s="53"/>
      <c r="BM297" s="25" t="str">
        <f t="shared" si="56"/>
        <v/>
      </c>
      <c r="BN297" s="25" t="str">
        <f t="shared" si="57"/>
        <v/>
      </c>
      <c r="BO297" s="25" t="str">
        <f t="shared" si="52"/>
        <v/>
      </c>
      <c r="BP297" s="25" t="str">
        <f t="shared" si="53"/>
        <v/>
      </c>
    </row>
    <row r="298" spans="1:112" x14ac:dyDescent="0.2">
      <c r="A298" s="66" t="s">
        <v>700</v>
      </c>
      <c r="B298" s="67" t="s">
        <v>701</v>
      </c>
      <c r="C298" s="67">
        <v>0</v>
      </c>
      <c r="D298" s="67">
        <v>0</v>
      </c>
      <c r="E298" s="67"/>
      <c r="F298" s="67">
        <v>0</v>
      </c>
      <c r="G298" s="67">
        <v>0</v>
      </c>
      <c r="H298" s="67">
        <v>0</v>
      </c>
      <c r="I298" s="67">
        <v>0</v>
      </c>
      <c r="J298" s="67">
        <v>0</v>
      </c>
      <c r="K298" s="67">
        <v>0</v>
      </c>
      <c r="L298" s="67">
        <v>0</v>
      </c>
      <c r="M298" s="67">
        <v>0</v>
      </c>
      <c r="N298" s="67">
        <v>0</v>
      </c>
      <c r="O298" s="67">
        <v>0</v>
      </c>
      <c r="P298" s="67">
        <v>1</v>
      </c>
      <c r="Q298" s="68">
        <v>0</v>
      </c>
      <c r="R298" s="69"/>
      <c r="S298" s="70"/>
      <c r="T298" s="67" t="s">
        <v>62</v>
      </c>
      <c r="U298" s="67" t="s">
        <v>68</v>
      </c>
      <c r="V298" s="67"/>
      <c r="W298" s="67"/>
      <c r="X298" s="68"/>
      <c r="Y298" s="53"/>
      <c r="Z298" s="71">
        <v>42228</v>
      </c>
      <c r="AA298" s="72">
        <v>42259</v>
      </c>
      <c r="AB298" s="72" t="s">
        <v>69</v>
      </c>
      <c r="AC298" s="72" t="s">
        <v>69</v>
      </c>
      <c r="AD298" s="72" t="s">
        <v>69</v>
      </c>
      <c r="AE298" s="72" t="s">
        <v>69</v>
      </c>
      <c r="AF298" s="72">
        <v>42339</v>
      </c>
      <c r="AG298" s="72"/>
      <c r="AH298" s="73"/>
      <c r="AI298" s="53"/>
      <c r="AJ298" s="70">
        <v>0</v>
      </c>
      <c r="AK298" s="74"/>
      <c r="AL298" s="74"/>
      <c r="AM298" s="68"/>
      <c r="AN298" s="53"/>
      <c r="AO298" s="70"/>
      <c r="AP298" s="74"/>
      <c r="AQ298" s="74"/>
      <c r="AR298" s="68"/>
      <c r="AS298" s="53"/>
      <c r="AT298" s="70"/>
      <c r="AU298" s="74"/>
      <c r="AV298" s="74"/>
      <c r="AW298" s="68"/>
      <c r="AX298" s="53"/>
      <c r="AY298" s="70"/>
      <c r="AZ298" s="68"/>
      <c r="BA298" s="53"/>
      <c r="BB298" s="70">
        <f t="shared" si="69"/>
        <v>111</v>
      </c>
      <c r="BC298" s="67" t="str">
        <f t="shared" si="65"/>
        <v/>
      </c>
      <c r="BD298" s="68">
        <f t="shared" si="70"/>
        <v>111</v>
      </c>
      <c r="BE298" s="53"/>
      <c r="BF298" s="68" t="str">
        <f t="shared" si="61"/>
        <v/>
      </c>
      <c r="BG298" s="68" t="str">
        <f t="shared" si="61"/>
        <v/>
      </c>
      <c r="BH298" s="68" t="str">
        <f t="shared" si="67"/>
        <v/>
      </c>
      <c r="BI298" s="68" t="str">
        <f t="shared" si="68"/>
        <v/>
      </c>
      <c r="BJ298" s="68" t="str">
        <f t="shared" si="66"/>
        <v/>
      </c>
      <c r="BK298" s="68" t="str">
        <f t="shared" si="64"/>
        <v/>
      </c>
      <c r="BL298" s="53"/>
      <c r="BM298" s="68" t="str">
        <f t="shared" si="56"/>
        <v/>
      </c>
      <c r="BN298" s="68" t="str">
        <f t="shared" si="57"/>
        <v/>
      </c>
      <c r="BO298" s="68" t="str">
        <f t="shared" ref="BO298:BO306" si="71">+IF(AND($I298=0,$Q298=1),AF298-AE298,"")</f>
        <v/>
      </c>
      <c r="BP298" s="68" t="str">
        <f t="shared" ref="BP298:BP353" si="72">+IF(AND($I298=0,$Q298=1),AF298-Z298,"")</f>
        <v/>
      </c>
    </row>
    <row r="299" spans="1:112" s="78" customFormat="1" x14ac:dyDescent="0.2">
      <c r="A299" s="23" t="s">
        <v>702</v>
      </c>
      <c r="B299" s="24" t="s">
        <v>703</v>
      </c>
      <c r="C299" s="24">
        <v>0</v>
      </c>
      <c r="D299" s="24">
        <v>0</v>
      </c>
      <c r="E299" s="24"/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5">
        <v>1</v>
      </c>
      <c r="R299" s="26">
        <v>152</v>
      </c>
      <c r="S299" s="27" t="s">
        <v>66</v>
      </c>
      <c r="T299" s="24" t="s">
        <v>208</v>
      </c>
      <c r="U299" s="24" t="s">
        <v>260</v>
      </c>
      <c r="V299" s="24">
        <v>0</v>
      </c>
      <c r="W299" s="24">
        <v>1</v>
      </c>
      <c r="X299" s="25" t="s">
        <v>100</v>
      </c>
      <c r="Y299" s="53"/>
      <c r="Z299" s="28">
        <v>42271</v>
      </c>
      <c r="AA299" s="29">
        <v>42284</v>
      </c>
      <c r="AB299" s="29" t="s">
        <v>69</v>
      </c>
      <c r="AC299" s="29" t="s">
        <v>69</v>
      </c>
      <c r="AD299" s="29">
        <v>42354</v>
      </c>
      <c r="AE299" s="29">
        <v>42445</v>
      </c>
      <c r="AF299" s="29">
        <v>42551</v>
      </c>
      <c r="AG299" s="29">
        <v>42564</v>
      </c>
      <c r="AH299" s="33">
        <v>43012</v>
      </c>
      <c r="AI299" s="53"/>
      <c r="AJ299" s="27">
        <v>0</v>
      </c>
      <c r="AK299" s="32"/>
      <c r="AL299" s="32"/>
      <c r="AM299" s="25"/>
      <c r="AN299" s="53"/>
      <c r="AO299" s="27">
        <v>0</v>
      </c>
      <c r="AP299" s="32"/>
      <c r="AQ299" s="32"/>
      <c r="AR299" s="25"/>
      <c r="AS299" s="53"/>
      <c r="AT299" s="27">
        <v>0</v>
      </c>
      <c r="AU299" s="32"/>
      <c r="AV299" s="32"/>
      <c r="AW299" s="25"/>
      <c r="AX299" s="53"/>
      <c r="AY299" s="27">
        <v>0</v>
      </c>
      <c r="AZ299" s="25">
        <v>0</v>
      </c>
      <c r="BA299" s="53"/>
      <c r="BB299" s="25">
        <f t="shared" si="69"/>
        <v>280</v>
      </c>
      <c r="BC299" s="25">
        <f t="shared" si="65"/>
        <v>448</v>
      </c>
      <c r="BD299" s="25">
        <f t="shared" si="70"/>
        <v>728</v>
      </c>
      <c r="BE299" s="53"/>
      <c r="BF299" s="25" t="str">
        <f t="shared" si="61"/>
        <v/>
      </c>
      <c r="BG299" s="25" t="str">
        <f t="shared" si="61"/>
        <v/>
      </c>
      <c r="BH299" s="25" t="str">
        <f t="shared" si="67"/>
        <v/>
      </c>
      <c r="BI299" s="25" t="str">
        <f t="shared" si="68"/>
        <v/>
      </c>
      <c r="BJ299" s="25" t="str">
        <f t="shared" si="66"/>
        <v/>
      </c>
      <c r="BK299" s="25" t="str">
        <f t="shared" si="64"/>
        <v/>
      </c>
      <c r="BL299" s="53"/>
      <c r="BM299" s="25">
        <f t="shared" si="56"/>
        <v>13</v>
      </c>
      <c r="BN299" s="25">
        <f t="shared" si="57"/>
        <v>161</v>
      </c>
      <c r="BO299" s="25">
        <f t="shared" si="71"/>
        <v>106</v>
      </c>
      <c r="BP299" s="25">
        <f t="shared" si="72"/>
        <v>280</v>
      </c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</row>
    <row r="300" spans="1:112" x14ac:dyDescent="0.2">
      <c r="A300" s="94" t="s">
        <v>704</v>
      </c>
      <c r="B300" s="95" t="s">
        <v>705</v>
      </c>
      <c r="C300" s="95">
        <v>0</v>
      </c>
      <c r="D300" s="95">
        <v>0</v>
      </c>
      <c r="E300" s="95"/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95">
        <v>0</v>
      </c>
      <c r="O300" s="95">
        <v>0</v>
      </c>
      <c r="P300" s="95">
        <v>1</v>
      </c>
      <c r="Q300" s="96">
        <v>0</v>
      </c>
      <c r="R300" s="97"/>
      <c r="S300" s="98"/>
      <c r="T300" s="95" t="s">
        <v>208</v>
      </c>
      <c r="U300" s="95" t="s">
        <v>110</v>
      </c>
      <c r="V300" s="95"/>
      <c r="W300" s="95"/>
      <c r="X300" s="96"/>
      <c r="Y300" s="53"/>
      <c r="Z300" s="99">
        <v>42271</v>
      </c>
      <c r="AA300" s="100">
        <v>42271</v>
      </c>
      <c r="AB300" s="100" t="s">
        <v>69</v>
      </c>
      <c r="AC300" s="100" t="s">
        <v>69</v>
      </c>
      <c r="AD300" s="100" t="s">
        <v>69</v>
      </c>
      <c r="AE300" s="100" t="s">
        <v>69</v>
      </c>
      <c r="AF300" s="100">
        <v>42304</v>
      </c>
      <c r="AG300" s="100"/>
      <c r="AH300" s="101"/>
      <c r="AI300" s="53"/>
      <c r="AJ300" s="98">
        <v>0</v>
      </c>
      <c r="AK300" s="102"/>
      <c r="AL300" s="102"/>
      <c r="AM300" s="96"/>
      <c r="AN300" s="53"/>
      <c r="AO300" s="98"/>
      <c r="AP300" s="102"/>
      <c r="AQ300" s="102"/>
      <c r="AR300" s="96"/>
      <c r="AS300" s="53"/>
      <c r="AT300" s="98"/>
      <c r="AU300" s="102"/>
      <c r="AV300" s="102"/>
      <c r="AW300" s="96"/>
      <c r="AX300" s="53"/>
      <c r="AY300" s="98"/>
      <c r="AZ300" s="96"/>
      <c r="BA300" s="53"/>
      <c r="BB300" s="96">
        <f t="shared" si="69"/>
        <v>33</v>
      </c>
      <c r="BC300" s="96" t="str">
        <f t="shared" si="65"/>
        <v/>
      </c>
      <c r="BD300" s="96">
        <f t="shared" si="70"/>
        <v>33</v>
      </c>
      <c r="BE300" s="53"/>
      <c r="BF300" s="96" t="str">
        <f t="shared" si="61"/>
        <v/>
      </c>
      <c r="BG300" s="96" t="str">
        <f t="shared" si="61"/>
        <v/>
      </c>
      <c r="BH300" s="96" t="str">
        <f t="shared" si="67"/>
        <v/>
      </c>
      <c r="BI300" s="96" t="str">
        <f t="shared" si="68"/>
        <v/>
      </c>
      <c r="BJ300" s="96" t="str">
        <f t="shared" si="66"/>
        <v/>
      </c>
      <c r="BK300" s="96" t="str">
        <f t="shared" si="64"/>
        <v/>
      </c>
      <c r="BL300" s="53"/>
      <c r="BM300" s="96" t="str">
        <f t="shared" si="56"/>
        <v/>
      </c>
      <c r="BN300" s="96" t="str">
        <f t="shared" si="57"/>
        <v/>
      </c>
      <c r="BO300" s="96" t="str">
        <f t="shared" si="71"/>
        <v/>
      </c>
      <c r="BP300" s="96" t="str">
        <f t="shared" si="72"/>
        <v/>
      </c>
    </row>
    <row r="301" spans="1:112" s="103" customFormat="1" x14ac:dyDescent="0.2">
      <c r="A301" s="84" t="s">
        <v>706</v>
      </c>
      <c r="B301" s="85" t="s">
        <v>707</v>
      </c>
      <c r="C301" s="85">
        <v>0</v>
      </c>
      <c r="D301" s="85">
        <v>0</v>
      </c>
      <c r="E301" s="85"/>
      <c r="F301" s="85">
        <v>1</v>
      </c>
      <c r="G301" s="85">
        <v>1</v>
      </c>
      <c r="H301" s="85">
        <v>0</v>
      </c>
      <c r="I301" s="85">
        <v>1</v>
      </c>
      <c r="J301" s="85">
        <v>39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  <c r="Q301" s="86">
        <v>1</v>
      </c>
      <c r="R301" s="87">
        <v>160</v>
      </c>
      <c r="S301" s="88" t="s">
        <v>72</v>
      </c>
      <c r="T301" s="85" t="s">
        <v>67</v>
      </c>
      <c r="U301" s="85" t="s">
        <v>260</v>
      </c>
      <c r="V301" s="85">
        <v>1</v>
      </c>
      <c r="W301" s="85">
        <v>1</v>
      </c>
      <c r="X301" s="86" t="s">
        <v>692</v>
      </c>
      <c r="Y301" s="53"/>
      <c r="Z301" s="89">
        <v>42304</v>
      </c>
      <c r="AA301" s="90">
        <v>42312</v>
      </c>
      <c r="AB301" s="90">
        <v>42432</v>
      </c>
      <c r="AC301" s="90">
        <v>42432</v>
      </c>
      <c r="AD301" s="90">
        <v>42662</v>
      </c>
      <c r="AE301" s="90">
        <v>42801</v>
      </c>
      <c r="AF301" s="90">
        <v>43097</v>
      </c>
      <c r="AG301" s="90">
        <v>43111</v>
      </c>
      <c r="AH301" s="91"/>
      <c r="AI301" s="53"/>
      <c r="AJ301" s="88">
        <v>0</v>
      </c>
      <c r="AK301" s="92"/>
      <c r="AL301" s="92"/>
      <c r="AM301" s="86"/>
      <c r="AN301" s="53"/>
      <c r="AO301" s="88">
        <v>1</v>
      </c>
      <c r="AP301" s="92">
        <v>42733</v>
      </c>
      <c r="AQ301" s="92">
        <v>42801</v>
      </c>
      <c r="AR301" s="86">
        <f>AQ301-AP301</f>
        <v>68</v>
      </c>
      <c r="AS301" s="53"/>
      <c r="AT301" s="88">
        <v>0</v>
      </c>
      <c r="AU301" s="92"/>
      <c r="AV301" s="92"/>
      <c r="AW301" s="86"/>
      <c r="AX301" s="53"/>
      <c r="AY301" s="88">
        <v>240000</v>
      </c>
      <c r="AZ301" s="86"/>
      <c r="BA301" s="53"/>
      <c r="BB301" s="86">
        <f t="shared" si="69"/>
        <v>793</v>
      </c>
      <c r="BC301" s="86">
        <f t="shared" si="65"/>
        <v>-43111</v>
      </c>
      <c r="BD301" s="86">
        <f t="shared" si="70"/>
        <v>-42318</v>
      </c>
      <c r="BE301" s="53"/>
      <c r="BF301" s="86">
        <f t="shared" si="61"/>
        <v>8</v>
      </c>
      <c r="BG301" s="86">
        <f t="shared" si="61"/>
        <v>120</v>
      </c>
      <c r="BH301" s="86">
        <f t="shared" si="67"/>
        <v>230</v>
      </c>
      <c r="BI301" s="86">
        <f t="shared" si="68"/>
        <v>139</v>
      </c>
      <c r="BJ301" s="86">
        <f t="shared" si="66"/>
        <v>296</v>
      </c>
      <c r="BK301" s="86">
        <f t="shared" si="64"/>
        <v>793</v>
      </c>
      <c r="BL301" s="53"/>
      <c r="BM301" s="86" t="str">
        <f t="shared" si="56"/>
        <v/>
      </c>
      <c r="BN301" s="86" t="str">
        <f t="shared" si="57"/>
        <v/>
      </c>
      <c r="BO301" s="86" t="str">
        <f t="shared" si="71"/>
        <v/>
      </c>
      <c r="BP301" s="86" t="str">
        <f t="shared" si="72"/>
        <v/>
      </c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</row>
    <row r="302" spans="1:112" s="104" customFormat="1" ht="12.75" customHeight="1" x14ac:dyDescent="0.2">
      <c r="A302" s="23" t="s">
        <v>708</v>
      </c>
      <c r="B302" s="24" t="s">
        <v>709</v>
      </c>
      <c r="C302" s="24">
        <v>0</v>
      </c>
      <c r="D302" s="24">
        <v>0</v>
      </c>
      <c r="E302" s="24"/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1</v>
      </c>
      <c r="P302" s="24">
        <v>0</v>
      </c>
      <c r="Q302" s="25">
        <v>0</v>
      </c>
      <c r="R302" s="26"/>
      <c r="S302" s="27"/>
      <c r="T302" s="24" t="s">
        <v>208</v>
      </c>
      <c r="U302" s="24" t="s">
        <v>137</v>
      </c>
      <c r="V302" s="24"/>
      <c r="W302" s="24"/>
      <c r="X302" s="25"/>
      <c r="Y302" s="53"/>
      <c r="Z302" s="28">
        <v>42313</v>
      </c>
      <c r="AA302" s="29">
        <v>42381</v>
      </c>
      <c r="AB302" s="29" t="s">
        <v>69</v>
      </c>
      <c r="AC302" s="29" t="s">
        <v>69</v>
      </c>
      <c r="AD302" s="29" t="s">
        <v>69</v>
      </c>
      <c r="AE302" s="29" t="s">
        <v>69</v>
      </c>
      <c r="AF302" s="29">
        <v>42424</v>
      </c>
      <c r="AG302" s="29"/>
      <c r="AH302" s="33"/>
      <c r="AI302" s="53"/>
      <c r="AJ302" s="27">
        <v>0</v>
      </c>
      <c r="AK302" s="32"/>
      <c r="AL302" s="32"/>
      <c r="AM302" s="25"/>
      <c r="AN302" s="53"/>
      <c r="AO302" s="27"/>
      <c r="AP302" s="32"/>
      <c r="AQ302" s="32"/>
      <c r="AR302" s="25"/>
      <c r="AS302" s="53"/>
      <c r="AT302" s="27"/>
      <c r="AU302" s="32"/>
      <c r="AV302" s="32"/>
      <c r="AW302" s="25"/>
      <c r="AX302" s="53"/>
      <c r="AY302" s="27"/>
      <c r="AZ302" s="25"/>
      <c r="BA302" s="53"/>
      <c r="BB302" s="25">
        <f t="shared" si="69"/>
        <v>111</v>
      </c>
      <c r="BC302" s="25" t="str">
        <f t="shared" si="65"/>
        <v/>
      </c>
      <c r="BD302" s="25">
        <f t="shared" si="70"/>
        <v>111</v>
      </c>
      <c r="BE302" s="53"/>
      <c r="BF302" s="25" t="str">
        <f t="shared" si="61"/>
        <v/>
      </c>
      <c r="BG302" s="25" t="str">
        <f t="shared" si="61"/>
        <v/>
      </c>
      <c r="BH302" s="25" t="str">
        <f t="shared" si="67"/>
        <v/>
      </c>
      <c r="BI302" s="25" t="str">
        <f t="shared" si="68"/>
        <v/>
      </c>
      <c r="BJ302" s="25" t="str">
        <f t="shared" si="66"/>
        <v/>
      </c>
      <c r="BK302" s="25" t="str">
        <f t="shared" si="64"/>
        <v/>
      </c>
      <c r="BL302" s="53"/>
      <c r="BM302" s="25" t="str">
        <f t="shared" si="56"/>
        <v/>
      </c>
      <c r="BN302" s="25" t="str">
        <f t="shared" si="57"/>
        <v/>
      </c>
      <c r="BO302" s="25" t="str">
        <f t="shared" si="71"/>
        <v/>
      </c>
      <c r="BP302" s="25" t="str">
        <f t="shared" si="72"/>
        <v/>
      </c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</row>
    <row r="303" spans="1:112" x14ac:dyDescent="0.2">
      <c r="A303" s="23" t="s">
        <v>710</v>
      </c>
      <c r="B303" s="24" t="s">
        <v>711</v>
      </c>
      <c r="C303" s="24">
        <v>0</v>
      </c>
      <c r="D303" s="24">
        <v>0</v>
      </c>
      <c r="E303" s="24"/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1</v>
      </c>
      <c r="P303" s="24">
        <v>0</v>
      </c>
      <c r="Q303" s="25">
        <v>0</v>
      </c>
      <c r="R303" s="26"/>
      <c r="S303" s="27"/>
      <c r="T303" s="24" t="s">
        <v>134</v>
      </c>
      <c r="U303" s="24" t="s">
        <v>260</v>
      </c>
      <c r="V303" s="24"/>
      <c r="W303" s="24"/>
      <c r="X303" s="25"/>
      <c r="Y303" s="53"/>
      <c r="Z303" s="28">
        <v>42320</v>
      </c>
      <c r="AA303" s="29" t="s">
        <v>69</v>
      </c>
      <c r="AB303" s="29" t="s">
        <v>69</v>
      </c>
      <c r="AC303" s="29" t="s">
        <v>69</v>
      </c>
      <c r="AD303" s="29" t="s">
        <v>69</v>
      </c>
      <c r="AE303" s="29" t="s">
        <v>69</v>
      </c>
      <c r="AF303" s="29">
        <v>42332</v>
      </c>
      <c r="AG303" s="29"/>
      <c r="AH303" s="33"/>
      <c r="AI303" s="53"/>
      <c r="AJ303" s="27">
        <v>0</v>
      </c>
      <c r="AK303" s="32"/>
      <c r="AL303" s="32"/>
      <c r="AM303" s="25"/>
      <c r="AN303" s="53"/>
      <c r="AO303" s="27"/>
      <c r="AP303" s="32"/>
      <c r="AQ303" s="32"/>
      <c r="AR303" s="25"/>
      <c r="AS303" s="53"/>
      <c r="AT303" s="27"/>
      <c r="AU303" s="32"/>
      <c r="AV303" s="32"/>
      <c r="AW303" s="25"/>
      <c r="AX303" s="53"/>
      <c r="AY303" s="27"/>
      <c r="AZ303" s="25"/>
      <c r="BA303" s="53"/>
      <c r="BB303" s="25">
        <f t="shared" si="69"/>
        <v>12</v>
      </c>
      <c r="BC303" s="25" t="str">
        <f t="shared" si="65"/>
        <v/>
      </c>
      <c r="BD303" s="25">
        <f t="shared" si="70"/>
        <v>12</v>
      </c>
      <c r="BE303" s="53"/>
      <c r="BF303" s="25" t="str">
        <f t="shared" si="61"/>
        <v/>
      </c>
      <c r="BG303" s="25" t="str">
        <f t="shared" si="61"/>
        <v/>
      </c>
      <c r="BH303" s="25" t="str">
        <f t="shared" si="67"/>
        <v/>
      </c>
      <c r="BI303" s="25" t="str">
        <f t="shared" si="68"/>
        <v/>
      </c>
      <c r="BJ303" s="25" t="str">
        <f t="shared" si="66"/>
        <v/>
      </c>
      <c r="BK303" s="25" t="str">
        <f t="shared" si="64"/>
        <v/>
      </c>
      <c r="BL303" s="53"/>
      <c r="BM303" s="25" t="str">
        <f t="shared" si="56"/>
        <v/>
      </c>
      <c r="BN303" s="25" t="str">
        <f t="shared" si="57"/>
        <v/>
      </c>
      <c r="BO303" s="25" t="str">
        <f t="shared" si="71"/>
        <v/>
      </c>
      <c r="BP303" s="25" t="str">
        <f t="shared" si="72"/>
        <v/>
      </c>
    </row>
    <row r="304" spans="1:112" x14ac:dyDescent="0.2">
      <c r="A304" s="23" t="s">
        <v>712</v>
      </c>
      <c r="B304" s="24" t="s">
        <v>713</v>
      </c>
      <c r="C304" s="24">
        <v>0</v>
      </c>
      <c r="D304" s="24">
        <v>0</v>
      </c>
      <c r="E304" s="24"/>
      <c r="F304" s="24">
        <v>0</v>
      </c>
      <c r="G304" s="24">
        <v>0</v>
      </c>
      <c r="H304" s="24">
        <v>0</v>
      </c>
      <c r="I304" s="24">
        <v>1</v>
      </c>
      <c r="J304" s="24">
        <v>0</v>
      </c>
      <c r="K304" s="24">
        <v>5</v>
      </c>
      <c r="L304" s="24">
        <v>0</v>
      </c>
      <c r="M304" s="24">
        <v>1</v>
      </c>
      <c r="N304" s="24">
        <v>0</v>
      </c>
      <c r="O304" s="24">
        <v>0</v>
      </c>
      <c r="P304" s="24">
        <v>0</v>
      </c>
      <c r="Q304" s="25">
        <v>0</v>
      </c>
      <c r="R304" s="26"/>
      <c r="S304" s="27"/>
      <c r="T304" s="24" t="s">
        <v>208</v>
      </c>
      <c r="U304" s="24" t="s">
        <v>125</v>
      </c>
      <c r="V304" s="24"/>
      <c r="W304" s="24"/>
      <c r="X304" s="25"/>
      <c r="Y304" s="53"/>
      <c r="Z304" s="28">
        <v>42332</v>
      </c>
      <c r="AA304" s="29">
        <v>42367</v>
      </c>
      <c r="AB304" s="29">
        <v>42474</v>
      </c>
      <c r="AC304" s="29" t="s">
        <v>69</v>
      </c>
      <c r="AD304" s="29" t="s">
        <v>69</v>
      </c>
      <c r="AE304" s="29" t="s">
        <v>69</v>
      </c>
      <c r="AF304" s="29">
        <v>42697</v>
      </c>
      <c r="AG304" s="29"/>
      <c r="AH304" s="33"/>
      <c r="AI304" s="53"/>
      <c r="AJ304" s="27">
        <v>0</v>
      </c>
      <c r="AK304" s="32"/>
      <c r="AL304" s="32"/>
      <c r="AM304" s="25"/>
      <c r="AN304" s="53"/>
      <c r="AO304" s="27"/>
      <c r="AP304" s="32"/>
      <c r="AQ304" s="32"/>
      <c r="AR304" s="25"/>
      <c r="AS304" s="53"/>
      <c r="AT304" s="27"/>
      <c r="AU304" s="32"/>
      <c r="AV304" s="32"/>
      <c r="AW304" s="25"/>
      <c r="AX304" s="53"/>
      <c r="AY304" s="27"/>
      <c r="AZ304" s="25"/>
      <c r="BA304" s="53"/>
      <c r="BB304" s="25">
        <f t="shared" si="69"/>
        <v>365</v>
      </c>
      <c r="BC304" s="25" t="str">
        <f t="shared" si="65"/>
        <v/>
      </c>
      <c r="BD304" s="25">
        <f t="shared" si="70"/>
        <v>365</v>
      </c>
      <c r="BE304" s="53"/>
      <c r="BF304" s="25" t="str">
        <f t="shared" si="61"/>
        <v/>
      </c>
      <c r="BG304" s="25" t="str">
        <f t="shared" si="61"/>
        <v/>
      </c>
      <c r="BH304" s="25" t="str">
        <f t="shared" si="67"/>
        <v/>
      </c>
      <c r="BI304" s="25" t="str">
        <f t="shared" si="68"/>
        <v/>
      </c>
      <c r="BJ304" s="25" t="str">
        <f t="shared" si="66"/>
        <v/>
      </c>
      <c r="BK304" s="25" t="str">
        <f t="shared" si="64"/>
        <v/>
      </c>
      <c r="BL304" s="53"/>
      <c r="BM304" s="25" t="str">
        <f t="shared" si="56"/>
        <v/>
      </c>
      <c r="BN304" s="25" t="str">
        <f t="shared" si="57"/>
        <v/>
      </c>
      <c r="BO304" s="25" t="str">
        <f t="shared" si="71"/>
        <v/>
      </c>
      <c r="BP304" s="25" t="str">
        <f t="shared" si="72"/>
        <v/>
      </c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</row>
    <row r="305" spans="1:112" s="53" customFormat="1" ht="12.75" customHeight="1" x14ac:dyDescent="0.2">
      <c r="A305" s="23" t="s">
        <v>714</v>
      </c>
      <c r="B305" s="24" t="s">
        <v>711</v>
      </c>
      <c r="C305" s="24">
        <v>0</v>
      </c>
      <c r="D305" s="24">
        <v>0</v>
      </c>
      <c r="E305" s="24"/>
      <c r="F305" s="24">
        <v>0</v>
      </c>
      <c r="G305" s="24">
        <v>0</v>
      </c>
      <c r="H305" s="24">
        <v>0</v>
      </c>
      <c r="I305" s="24">
        <v>1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5">
        <v>1</v>
      </c>
      <c r="R305" s="26">
        <v>155</v>
      </c>
      <c r="S305" s="27" t="s">
        <v>66</v>
      </c>
      <c r="T305" s="24" t="s">
        <v>134</v>
      </c>
      <c r="U305" s="24" t="s">
        <v>260</v>
      </c>
      <c r="V305" s="24">
        <v>1</v>
      </c>
      <c r="W305" s="24">
        <v>1</v>
      </c>
      <c r="X305" s="25" t="s">
        <v>73</v>
      </c>
      <c r="Z305" s="28">
        <v>42354</v>
      </c>
      <c r="AA305" s="29">
        <v>42472</v>
      </c>
      <c r="AB305" s="29">
        <v>42516</v>
      </c>
      <c r="AC305" s="29">
        <v>42556</v>
      </c>
      <c r="AD305" s="29">
        <v>42591</v>
      </c>
      <c r="AE305" s="29">
        <v>42620</v>
      </c>
      <c r="AF305" s="29">
        <v>42688</v>
      </c>
      <c r="AG305" s="29">
        <v>42699</v>
      </c>
      <c r="AH305" s="33">
        <v>43208</v>
      </c>
      <c r="AJ305" s="27">
        <v>0</v>
      </c>
      <c r="AK305" s="32"/>
      <c r="AL305" s="32"/>
      <c r="AM305" s="25"/>
      <c r="AO305" s="27">
        <v>0</v>
      </c>
      <c r="AP305" s="32"/>
      <c r="AQ305" s="32"/>
      <c r="AR305" s="25"/>
      <c r="AT305" s="27">
        <v>0</v>
      </c>
      <c r="AU305" s="32"/>
      <c r="AV305" s="32"/>
      <c r="AW305" s="25"/>
      <c r="AY305" s="27">
        <v>0</v>
      </c>
      <c r="AZ305" s="25">
        <v>0</v>
      </c>
      <c r="BB305" s="25">
        <f t="shared" si="69"/>
        <v>334</v>
      </c>
      <c r="BC305" s="25">
        <f t="shared" si="65"/>
        <v>509</v>
      </c>
      <c r="BD305" s="25">
        <f t="shared" si="70"/>
        <v>843</v>
      </c>
      <c r="BF305" s="25">
        <f t="shared" si="61"/>
        <v>118</v>
      </c>
      <c r="BG305" s="25">
        <f t="shared" si="61"/>
        <v>44</v>
      </c>
      <c r="BH305" s="25">
        <f t="shared" si="67"/>
        <v>75</v>
      </c>
      <c r="BI305" s="25">
        <f t="shared" si="68"/>
        <v>29</v>
      </c>
      <c r="BJ305" s="25">
        <f t="shared" si="66"/>
        <v>68</v>
      </c>
      <c r="BK305" s="25">
        <f t="shared" si="64"/>
        <v>334</v>
      </c>
      <c r="BM305" s="25" t="str">
        <f t="shared" si="56"/>
        <v/>
      </c>
      <c r="BN305" s="25" t="str">
        <f t="shared" si="57"/>
        <v/>
      </c>
      <c r="BO305" s="25" t="str">
        <f t="shared" si="71"/>
        <v/>
      </c>
      <c r="BP305" s="25" t="str">
        <f t="shared" si="72"/>
        <v/>
      </c>
    </row>
    <row r="306" spans="1:112" s="107" customFormat="1" ht="12.75" customHeight="1" x14ac:dyDescent="0.2">
      <c r="A306" s="84" t="s">
        <v>715</v>
      </c>
      <c r="B306" s="105" t="s">
        <v>716</v>
      </c>
      <c r="C306" s="85">
        <v>0</v>
      </c>
      <c r="D306" s="85">
        <v>0</v>
      </c>
      <c r="E306" s="85"/>
      <c r="F306" s="85">
        <v>1</v>
      </c>
      <c r="G306" s="85">
        <v>1</v>
      </c>
      <c r="H306" s="85">
        <v>0</v>
      </c>
      <c r="I306" s="85">
        <v>1</v>
      </c>
      <c r="J306" s="85">
        <v>56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6">
        <v>1</v>
      </c>
      <c r="R306" s="87">
        <v>167</v>
      </c>
      <c r="S306" s="88" t="s">
        <v>72</v>
      </c>
      <c r="T306" s="85" t="s">
        <v>67</v>
      </c>
      <c r="U306" s="85" t="s">
        <v>63</v>
      </c>
      <c r="V306" s="85">
        <v>1</v>
      </c>
      <c r="W306" s="85">
        <v>1</v>
      </c>
      <c r="X306" s="86" t="s">
        <v>692</v>
      </c>
      <c r="Y306" s="53"/>
      <c r="Z306" s="89">
        <v>42375</v>
      </c>
      <c r="AA306" s="92">
        <v>42401</v>
      </c>
      <c r="AB306" s="90">
        <v>42663</v>
      </c>
      <c r="AC306" s="90">
        <v>42663</v>
      </c>
      <c r="AD306" s="90">
        <v>42950</v>
      </c>
      <c r="AE306" s="90">
        <v>43088</v>
      </c>
      <c r="AF306" s="92">
        <v>43524</v>
      </c>
      <c r="AG306" s="92">
        <v>43537</v>
      </c>
      <c r="AH306" s="106"/>
      <c r="AI306" s="53"/>
      <c r="AJ306" s="88"/>
      <c r="AK306" s="92"/>
      <c r="AL306" s="92"/>
      <c r="AM306" s="86"/>
      <c r="AN306" s="53"/>
      <c r="AO306" s="88">
        <v>1</v>
      </c>
      <c r="AP306" s="92"/>
      <c r="AQ306" s="92"/>
      <c r="AR306" s="86">
        <f>10+20</f>
        <v>30</v>
      </c>
      <c r="AS306" s="53"/>
      <c r="AT306" s="88"/>
      <c r="AU306" s="92"/>
      <c r="AV306" s="92"/>
      <c r="AW306" s="86"/>
      <c r="AX306" s="53"/>
      <c r="AY306" s="88"/>
      <c r="AZ306" s="86"/>
      <c r="BA306" s="53"/>
      <c r="BB306" s="86">
        <f t="shared" si="69"/>
        <v>1149</v>
      </c>
      <c r="BC306" s="86">
        <f t="shared" si="65"/>
        <v>-43537</v>
      </c>
      <c r="BD306" s="86">
        <f t="shared" si="70"/>
        <v>-42388</v>
      </c>
      <c r="BE306" s="53"/>
      <c r="BF306" s="86">
        <f t="shared" si="61"/>
        <v>26</v>
      </c>
      <c r="BG306" s="86">
        <f t="shared" si="61"/>
        <v>262</v>
      </c>
      <c r="BH306" s="86">
        <f t="shared" si="67"/>
        <v>287</v>
      </c>
      <c r="BI306" s="86">
        <f t="shared" si="68"/>
        <v>138</v>
      </c>
      <c r="BJ306" s="86">
        <f t="shared" si="66"/>
        <v>436</v>
      </c>
      <c r="BK306" s="86">
        <f t="shared" si="64"/>
        <v>1149</v>
      </c>
      <c r="BL306" s="53"/>
      <c r="BM306" s="86" t="str">
        <f t="shared" si="56"/>
        <v/>
      </c>
      <c r="BN306" s="86"/>
      <c r="BO306" s="86" t="str">
        <f t="shared" si="71"/>
        <v/>
      </c>
      <c r="BP306" s="86" t="str">
        <f t="shared" si="72"/>
        <v/>
      </c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104"/>
      <c r="DD306" s="104"/>
      <c r="DE306" s="104"/>
      <c r="DF306" s="104"/>
      <c r="DG306" s="104"/>
      <c r="DH306" s="104"/>
    </row>
    <row r="307" spans="1:112" s="107" customFormat="1" ht="12.75" customHeight="1" x14ac:dyDescent="0.2">
      <c r="A307" s="84" t="s">
        <v>717</v>
      </c>
      <c r="B307" s="105" t="s">
        <v>718</v>
      </c>
      <c r="C307" s="85">
        <v>0</v>
      </c>
      <c r="D307" s="85">
        <v>0</v>
      </c>
      <c r="E307" s="85"/>
      <c r="F307" s="85">
        <v>0</v>
      </c>
      <c r="G307" s="85">
        <v>0</v>
      </c>
      <c r="H307" s="85">
        <v>0</v>
      </c>
      <c r="I307" s="85">
        <v>1</v>
      </c>
      <c r="J307" s="85">
        <v>26</v>
      </c>
      <c r="K307" s="85">
        <v>0</v>
      </c>
      <c r="L307" s="85"/>
      <c r="M307" s="85">
        <v>1</v>
      </c>
      <c r="N307" s="85">
        <v>0</v>
      </c>
      <c r="O307" s="85">
        <v>0</v>
      </c>
      <c r="P307" s="85">
        <v>0</v>
      </c>
      <c r="Q307" s="86">
        <v>1</v>
      </c>
      <c r="R307" s="87">
        <v>163</v>
      </c>
      <c r="S307" s="88" t="s">
        <v>66</v>
      </c>
      <c r="T307" s="85" t="s">
        <v>62</v>
      </c>
      <c r="U307" s="85" t="s">
        <v>68</v>
      </c>
      <c r="V307" s="85">
        <v>1</v>
      </c>
      <c r="W307" s="85">
        <v>1</v>
      </c>
      <c r="X307" s="86" t="s">
        <v>692</v>
      </c>
      <c r="Y307" s="53"/>
      <c r="Z307" s="89">
        <v>42394</v>
      </c>
      <c r="AA307" s="92">
        <v>42452</v>
      </c>
      <c r="AB307" s="90">
        <v>42571</v>
      </c>
      <c r="AC307" s="90">
        <v>42571</v>
      </c>
      <c r="AD307" s="90">
        <v>42815</v>
      </c>
      <c r="AE307" s="90">
        <v>42969</v>
      </c>
      <c r="AF307" s="92">
        <v>43270</v>
      </c>
      <c r="AG307" s="92">
        <v>43281</v>
      </c>
      <c r="AH307" s="106"/>
      <c r="AI307" s="53"/>
      <c r="AJ307" s="88"/>
      <c r="AK307" s="92"/>
      <c r="AL307" s="92"/>
      <c r="AM307" s="86"/>
      <c r="AN307" s="53"/>
      <c r="AO307" s="88">
        <v>1</v>
      </c>
      <c r="AP307" s="92">
        <v>42885</v>
      </c>
      <c r="AQ307" s="92">
        <v>42969</v>
      </c>
      <c r="AR307" s="86">
        <f>AQ307-AP307</f>
        <v>84</v>
      </c>
      <c r="AS307" s="53"/>
      <c r="AT307" s="88"/>
      <c r="AU307" s="92"/>
      <c r="AV307" s="92"/>
      <c r="AW307" s="86"/>
      <c r="AX307" s="53"/>
      <c r="AY307" s="88"/>
      <c r="AZ307" s="86"/>
      <c r="BA307" s="53"/>
      <c r="BB307" s="86">
        <f t="shared" si="69"/>
        <v>876</v>
      </c>
      <c r="BC307" s="86">
        <f t="shared" si="65"/>
        <v>-43281</v>
      </c>
      <c r="BD307" s="86">
        <f t="shared" si="70"/>
        <v>-42405</v>
      </c>
      <c r="BE307" s="53"/>
      <c r="BF307" s="86">
        <f t="shared" si="61"/>
        <v>58</v>
      </c>
      <c r="BG307" s="86">
        <f t="shared" si="61"/>
        <v>119</v>
      </c>
      <c r="BH307" s="86">
        <f t="shared" si="67"/>
        <v>244</v>
      </c>
      <c r="BI307" s="86">
        <f t="shared" si="68"/>
        <v>154</v>
      </c>
      <c r="BJ307" s="86">
        <f t="shared" si="66"/>
        <v>301</v>
      </c>
      <c r="BK307" s="86">
        <f t="shared" si="64"/>
        <v>876</v>
      </c>
      <c r="BL307" s="53"/>
      <c r="BM307" s="86" t="str">
        <f t="shared" si="56"/>
        <v/>
      </c>
      <c r="BN307" s="86"/>
      <c r="BO307" s="86"/>
      <c r="BP307" s="86" t="str">
        <f t="shared" si="72"/>
        <v/>
      </c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104"/>
      <c r="DD307" s="104"/>
      <c r="DE307" s="104"/>
      <c r="DF307" s="104"/>
      <c r="DG307" s="104"/>
      <c r="DH307" s="104"/>
    </row>
    <row r="308" spans="1:112" s="104" customFormat="1" ht="12.75" customHeight="1" x14ac:dyDescent="0.2">
      <c r="A308" s="66" t="s">
        <v>719</v>
      </c>
      <c r="B308" s="67" t="s">
        <v>720</v>
      </c>
      <c r="C308" s="67">
        <v>0</v>
      </c>
      <c r="D308" s="67">
        <v>0</v>
      </c>
      <c r="E308" s="67"/>
      <c r="F308" s="67">
        <v>0</v>
      </c>
      <c r="G308" s="67">
        <v>0</v>
      </c>
      <c r="H308" s="67">
        <v>0</v>
      </c>
      <c r="I308" s="67">
        <v>0</v>
      </c>
      <c r="J308" s="67">
        <v>2</v>
      </c>
      <c r="K308" s="67">
        <v>0</v>
      </c>
      <c r="L308" s="67">
        <v>0</v>
      </c>
      <c r="M308" s="67">
        <v>0</v>
      </c>
      <c r="N308" s="67">
        <v>0</v>
      </c>
      <c r="O308" s="67">
        <v>0</v>
      </c>
      <c r="P308" s="67">
        <v>1</v>
      </c>
      <c r="Q308" s="68">
        <v>0</v>
      </c>
      <c r="R308" s="69"/>
      <c r="S308" s="70"/>
      <c r="T308" s="67" t="s">
        <v>62</v>
      </c>
      <c r="U308" s="67" t="s">
        <v>175</v>
      </c>
      <c r="V308" s="67"/>
      <c r="W308" s="67"/>
      <c r="X308" s="68"/>
      <c r="Y308" s="53"/>
      <c r="Z308" s="71">
        <v>42396</v>
      </c>
      <c r="AA308" s="72" t="s">
        <v>69</v>
      </c>
      <c r="AB308" s="72" t="s">
        <v>69</v>
      </c>
      <c r="AC308" s="72" t="s">
        <v>69</v>
      </c>
      <c r="AD308" s="72" t="s">
        <v>69</v>
      </c>
      <c r="AE308" s="72" t="s">
        <v>69</v>
      </c>
      <c r="AF308" s="72">
        <v>42572</v>
      </c>
      <c r="AG308" s="72"/>
      <c r="AH308" s="73"/>
      <c r="AI308" s="53"/>
      <c r="AJ308" s="70"/>
      <c r="AK308" s="74"/>
      <c r="AL308" s="74"/>
      <c r="AM308" s="68"/>
      <c r="AN308" s="53"/>
      <c r="AO308" s="70"/>
      <c r="AP308" s="74"/>
      <c r="AQ308" s="74"/>
      <c r="AR308" s="68"/>
      <c r="AS308" s="53"/>
      <c r="AT308" s="70"/>
      <c r="AU308" s="74"/>
      <c r="AV308" s="74"/>
      <c r="AW308" s="68"/>
      <c r="AX308" s="53"/>
      <c r="AY308" s="70"/>
      <c r="AZ308" s="68"/>
      <c r="BA308" s="53"/>
      <c r="BB308" s="68">
        <f t="shared" si="69"/>
        <v>176</v>
      </c>
      <c r="BC308" s="68" t="str">
        <f t="shared" si="65"/>
        <v/>
      </c>
      <c r="BD308" s="68">
        <f t="shared" si="70"/>
        <v>176</v>
      </c>
      <c r="BE308" s="53"/>
      <c r="BF308" s="68" t="str">
        <f t="shared" si="61"/>
        <v/>
      </c>
      <c r="BG308" s="68" t="str">
        <f t="shared" si="61"/>
        <v/>
      </c>
      <c r="BH308" s="68" t="str">
        <f t="shared" si="67"/>
        <v/>
      </c>
      <c r="BI308" s="68" t="str">
        <f t="shared" si="68"/>
        <v/>
      </c>
      <c r="BJ308" s="68" t="str">
        <f t="shared" si="66"/>
        <v/>
      </c>
      <c r="BK308" s="68" t="str">
        <f t="shared" si="64"/>
        <v/>
      </c>
      <c r="BL308" s="53"/>
      <c r="BM308" s="68" t="str">
        <f t="shared" si="56"/>
        <v/>
      </c>
      <c r="BN308" s="68"/>
      <c r="BO308" s="68"/>
      <c r="BP308" s="68" t="str">
        <f t="shared" si="72"/>
        <v/>
      </c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</row>
    <row r="309" spans="1:112" s="108" customFormat="1" ht="12.75" customHeight="1" x14ac:dyDescent="0.2">
      <c r="A309" s="23" t="s">
        <v>721</v>
      </c>
      <c r="B309" s="24" t="s">
        <v>722</v>
      </c>
      <c r="C309" s="24">
        <v>0</v>
      </c>
      <c r="D309" s="24">
        <v>0</v>
      </c>
      <c r="E309" s="24"/>
      <c r="F309" s="24">
        <v>0</v>
      </c>
      <c r="G309" s="24">
        <v>0</v>
      </c>
      <c r="H309" s="24">
        <v>0</v>
      </c>
      <c r="I309" s="24">
        <v>1</v>
      </c>
      <c r="J309" s="24">
        <v>16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5">
        <v>1</v>
      </c>
      <c r="R309" s="26">
        <v>157</v>
      </c>
      <c r="S309" s="27" t="s">
        <v>66</v>
      </c>
      <c r="T309" s="24" t="s">
        <v>124</v>
      </c>
      <c r="U309" s="24" t="s">
        <v>260</v>
      </c>
      <c r="V309" s="24">
        <v>1</v>
      </c>
      <c r="W309" s="24">
        <v>0</v>
      </c>
      <c r="X309" s="25"/>
      <c r="Y309" s="53"/>
      <c r="Z309" s="28">
        <v>42411</v>
      </c>
      <c r="AA309" s="29">
        <v>42485</v>
      </c>
      <c r="AB309" s="29">
        <v>42571</v>
      </c>
      <c r="AC309" s="29">
        <v>42571</v>
      </c>
      <c r="AD309" s="29">
        <v>42817</v>
      </c>
      <c r="AE309" s="29">
        <v>42858</v>
      </c>
      <c r="AF309" s="29">
        <v>42901</v>
      </c>
      <c r="AG309" s="29"/>
      <c r="AH309" s="33"/>
      <c r="AI309" s="53"/>
      <c r="AJ309" s="27">
        <v>1</v>
      </c>
      <c r="AK309" s="32">
        <v>42591</v>
      </c>
      <c r="AL309" s="32">
        <v>42623</v>
      </c>
      <c r="AM309" s="25">
        <f>AL309-AK309</f>
        <v>32</v>
      </c>
      <c r="AN309" s="53"/>
      <c r="AO309" s="27">
        <v>0</v>
      </c>
      <c r="AP309" s="32"/>
      <c r="AQ309" s="32"/>
      <c r="AR309" s="25"/>
      <c r="AS309" s="53"/>
      <c r="AT309" s="27">
        <v>0</v>
      </c>
      <c r="AU309" s="32"/>
      <c r="AV309" s="32"/>
      <c r="AW309" s="25"/>
      <c r="AX309" s="53"/>
      <c r="AY309" s="27">
        <v>0</v>
      </c>
      <c r="AZ309" s="25">
        <v>0</v>
      </c>
      <c r="BA309" s="53"/>
      <c r="BB309" s="25">
        <f t="shared" si="69"/>
        <v>490</v>
      </c>
      <c r="BC309" s="25" t="str">
        <f t="shared" si="65"/>
        <v/>
      </c>
      <c r="BD309" s="25">
        <f t="shared" si="70"/>
        <v>490</v>
      </c>
      <c r="BE309" s="53"/>
      <c r="BF309" s="25">
        <f t="shared" si="61"/>
        <v>74</v>
      </c>
      <c r="BG309" s="25">
        <f t="shared" si="61"/>
        <v>86</v>
      </c>
      <c r="BH309" s="25">
        <f t="shared" si="67"/>
        <v>246</v>
      </c>
      <c r="BI309" s="25">
        <f t="shared" si="68"/>
        <v>41</v>
      </c>
      <c r="BJ309" s="25">
        <f t="shared" si="66"/>
        <v>43</v>
      </c>
      <c r="BK309" s="25">
        <f t="shared" si="64"/>
        <v>490</v>
      </c>
      <c r="BL309" s="53"/>
      <c r="BM309" s="25" t="str">
        <f t="shared" si="56"/>
        <v/>
      </c>
      <c r="BN309" s="25"/>
      <c r="BO309" s="25"/>
      <c r="BP309" s="25" t="str">
        <f t="shared" si="72"/>
        <v/>
      </c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</row>
    <row r="310" spans="1:112" s="53" customFormat="1" ht="12.75" customHeight="1" x14ac:dyDescent="0.2">
      <c r="A310" s="23" t="s">
        <v>723</v>
      </c>
      <c r="B310" s="24" t="s">
        <v>724</v>
      </c>
      <c r="C310" s="24">
        <v>0</v>
      </c>
      <c r="D310" s="24">
        <v>0</v>
      </c>
      <c r="E310" s="24"/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1</v>
      </c>
      <c r="P310" s="24">
        <v>0</v>
      </c>
      <c r="Q310" s="25">
        <v>0</v>
      </c>
      <c r="R310" s="26"/>
      <c r="S310" s="27"/>
      <c r="T310" s="24" t="s">
        <v>62</v>
      </c>
      <c r="U310" s="24" t="s">
        <v>96</v>
      </c>
      <c r="V310" s="24"/>
      <c r="W310" s="24"/>
      <c r="X310" s="25"/>
      <c r="Z310" s="28">
        <v>42438</v>
      </c>
      <c r="AA310" s="29" t="s">
        <v>69</v>
      </c>
      <c r="AB310" s="29" t="s">
        <v>69</v>
      </c>
      <c r="AC310" s="29" t="s">
        <v>69</v>
      </c>
      <c r="AD310" s="29" t="s">
        <v>69</v>
      </c>
      <c r="AE310" s="29" t="s">
        <v>69</v>
      </c>
      <c r="AF310" s="29">
        <v>42501</v>
      </c>
      <c r="AG310" s="29"/>
      <c r="AH310" s="33"/>
      <c r="AJ310" s="27"/>
      <c r="AK310" s="32"/>
      <c r="AL310" s="32"/>
      <c r="AM310" s="25"/>
      <c r="AO310" s="27"/>
      <c r="AP310" s="32"/>
      <c r="AQ310" s="32"/>
      <c r="AR310" s="25"/>
      <c r="AT310" s="27"/>
      <c r="AU310" s="32"/>
      <c r="AV310" s="32"/>
      <c r="AW310" s="25"/>
      <c r="AY310" s="27"/>
      <c r="AZ310" s="25"/>
      <c r="BB310" s="25">
        <f t="shared" si="69"/>
        <v>63</v>
      </c>
      <c r="BC310" s="25" t="str">
        <f t="shared" si="65"/>
        <v/>
      </c>
      <c r="BD310" s="25">
        <f t="shared" si="70"/>
        <v>63</v>
      </c>
      <c r="BF310" s="25" t="str">
        <f t="shared" si="61"/>
        <v/>
      </c>
      <c r="BG310" s="25" t="str">
        <f t="shared" si="61"/>
        <v/>
      </c>
      <c r="BH310" s="25" t="str">
        <f t="shared" si="67"/>
        <v/>
      </c>
      <c r="BI310" s="25" t="str">
        <f t="shared" si="68"/>
        <v/>
      </c>
      <c r="BJ310" s="25" t="str">
        <f t="shared" si="66"/>
        <v/>
      </c>
      <c r="BK310" s="25" t="str">
        <f t="shared" si="64"/>
        <v/>
      </c>
      <c r="BM310" s="25" t="str">
        <f t="shared" si="56"/>
        <v/>
      </c>
      <c r="BN310" s="25"/>
      <c r="BO310" s="25"/>
      <c r="BP310" s="25" t="str">
        <f t="shared" si="72"/>
        <v/>
      </c>
    </row>
    <row r="311" spans="1:112" s="53" customFormat="1" ht="12.75" customHeight="1" x14ac:dyDescent="0.2">
      <c r="A311" s="66" t="s">
        <v>725</v>
      </c>
      <c r="B311" s="67" t="s">
        <v>726</v>
      </c>
      <c r="C311" s="67">
        <v>0</v>
      </c>
      <c r="D311" s="67">
        <v>0</v>
      </c>
      <c r="E311" s="67"/>
      <c r="F311" s="67">
        <v>0</v>
      </c>
      <c r="G311" s="67">
        <v>0</v>
      </c>
      <c r="H311" s="67">
        <v>0</v>
      </c>
      <c r="I311" s="67">
        <v>0</v>
      </c>
      <c r="J311" s="67">
        <v>0</v>
      </c>
      <c r="K311" s="67">
        <v>0</v>
      </c>
      <c r="L311" s="67">
        <v>0</v>
      </c>
      <c r="M311" s="67">
        <v>0</v>
      </c>
      <c r="N311" s="67">
        <v>0</v>
      </c>
      <c r="O311" s="67">
        <v>1</v>
      </c>
      <c r="P311" s="67">
        <v>0</v>
      </c>
      <c r="Q311" s="68">
        <v>0</v>
      </c>
      <c r="R311" s="69"/>
      <c r="S311" s="70"/>
      <c r="T311" s="67" t="s">
        <v>134</v>
      </c>
      <c r="U311" s="67" t="s">
        <v>110</v>
      </c>
      <c r="V311" s="67"/>
      <c r="W311" s="67"/>
      <c r="X311" s="68"/>
      <c r="Z311" s="71">
        <v>42480</v>
      </c>
      <c r="AA311" s="72" t="s">
        <v>69</v>
      </c>
      <c r="AB311" s="72" t="s">
        <v>69</v>
      </c>
      <c r="AC311" s="72" t="s">
        <v>69</v>
      </c>
      <c r="AD311" s="72" t="s">
        <v>69</v>
      </c>
      <c r="AE311" s="72" t="s">
        <v>69</v>
      </c>
      <c r="AF311" s="74">
        <v>42544</v>
      </c>
      <c r="AG311" s="74"/>
      <c r="AH311" s="109"/>
      <c r="AJ311" s="70"/>
      <c r="AK311" s="74"/>
      <c r="AL311" s="74"/>
      <c r="AM311" s="68"/>
      <c r="AO311" s="70"/>
      <c r="AP311" s="74"/>
      <c r="AQ311" s="74"/>
      <c r="AR311" s="68"/>
      <c r="AT311" s="70"/>
      <c r="AU311" s="74"/>
      <c r="AV311" s="74"/>
      <c r="AW311" s="68"/>
      <c r="AY311" s="70"/>
      <c r="AZ311" s="68"/>
      <c r="BB311" s="68">
        <f t="shared" si="69"/>
        <v>64</v>
      </c>
      <c r="BC311" s="68" t="str">
        <f t="shared" si="65"/>
        <v/>
      </c>
      <c r="BD311" s="68">
        <f t="shared" si="70"/>
        <v>64</v>
      </c>
      <c r="BF311" s="68" t="str">
        <f t="shared" si="61"/>
        <v/>
      </c>
      <c r="BG311" s="68" t="str">
        <f t="shared" si="61"/>
        <v/>
      </c>
      <c r="BH311" s="68" t="str">
        <f t="shared" si="67"/>
        <v/>
      </c>
      <c r="BI311" s="68" t="str">
        <f t="shared" si="68"/>
        <v/>
      </c>
      <c r="BJ311" s="68" t="str">
        <f t="shared" si="66"/>
        <v/>
      </c>
      <c r="BK311" s="68" t="str">
        <f t="shared" si="64"/>
        <v/>
      </c>
      <c r="BM311" s="68" t="str">
        <f t="shared" si="56"/>
        <v/>
      </c>
      <c r="BN311" s="68"/>
      <c r="BO311" s="68"/>
      <c r="BP311" s="68" t="str">
        <f t="shared" si="72"/>
        <v/>
      </c>
    </row>
    <row r="312" spans="1:112" s="108" customFormat="1" ht="12.75" customHeight="1" x14ac:dyDescent="0.2">
      <c r="A312" s="23" t="s">
        <v>654</v>
      </c>
      <c r="B312" s="24" t="s">
        <v>655</v>
      </c>
      <c r="C312" s="24">
        <v>0</v>
      </c>
      <c r="D312" s="24">
        <v>0</v>
      </c>
      <c r="E312" s="24"/>
      <c r="F312" s="24">
        <v>0</v>
      </c>
      <c r="G312" s="24">
        <v>0</v>
      </c>
      <c r="H312" s="24">
        <v>0</v>
      </c>
      <c r="I312" s="24">
        <v>1</v>
      </c>
      <c r="J312" s="24">
        <v>16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5">
        <v>1</v>
      </c>
      <c r="R312" s="26">
        <v>154</v>
      </c>
      <c r="S312" s="27" t="s">
        <v>727</v>
      </c>
      <c r="T312" s="24" t="s">
        <v>62</v>
      </c>
      <c r="U312" s="24" t="s">
        <v>79</v>
      </c>
      <c r="V312" s="24">
        <v>1</v>
      </c>
      <c r="W312" s="24">
        <v>1</v>
      </c>
      <c r="X312" s="25" t="s">
        <v>692</v>
      </c>
      <c r="Y312" s="53"/>
      <c r="Z312" s="28">
        <v>42486</v>
      </c>
      <c r="AA312" s="29"/>
      <c r="AB312" s="29"/>
      <c r="AC312" s="29"/>
      <c r="AD312" s="29"/>
      <c r="AE312" s="29"/>
      <c r="AF312" s="29">
        <v>42628</v>
      </c>
      <c r="AG312" s="29">
        <v>42641</v>
      </c>
      <c r="AH312" s="33">
        <v>43276</v>
      </c>
      <c r="AI312" s="53"/>
      <c r="AJ312" s="27">
        <v>0</v>
      </c>
      <c r="AK312" s="32"/>
      <c r="AL312" s="32"/>
      <c r="AM312" s="25"/>
      <c r="AN312" s="53"/>
      <c r="AO312" s="27"/>
      <c r="AP312" s="32"/>
      <c r="AQ312" s="32"/>
      <c r="AR312" s="25"/>
      <c r="AS312" s="53"/>
      <c r="AT312" s="27"/>
      <c r="AU312" s="32"/>
      <c r="AV312" s="32"/>
      <c r="AW312" s="25"/>
      <c r="AX312" s="53"/>
      <c r="AY312" s="27"/>
      <c r="AZ312" s="25"/>
      <c r="BA312" s="53"/>
      <c r="BB312" s="25">
        <f t="shared" si="69"/>
        <v>142</v>
      </c>
      <c r="BC312" s="25"/>
      <c r="BD312" s="25">
        <f t="shared" si="70"/>
        <v>142</v>
      </c>
      <c r="BE312" s="53"/>
      <c r="BF312" s="25"/>
      <c r="BG312" s="25"/>
      <c r="BH312" s="25"/>
      <c r="BI312" s="25"/>
      <c r="BJ312" s="25"/>
      <c r="BK312" s="25">
        <f t="shared" si="64"/>
        <v>142</v>
      </c>
      <c r="BL312" s="53"/>
      <c r="BM312" s="25"/>
      <c r="BN312" s="25"/>
      <c r="BO312" s="25"/>
      <c r="BP312" s="25" t="str">
        <f t="shared" si="72"/>
        <v/>
      </c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</row>
    <row r="313" spans="1:112" s="53" customFormat="1" ht="12.75" customHeight="1" x14ac:dyDescent="0.2">
      <c r="A313" s="23" t="s">
        <v>728</v>
      </c>
      <c r="B313" s="24" t="s">
        <v>729</v>
      </c>
      <c r="C313" s="24">
        <v>0</v>
      </c>
      <c r="D313" s="24">
        <v>0</v>
      </c>
      <c r="E313" s="24"/>
      <c r="F313" s="24">
        <v>1</v>
      </c>
      <c r="G313" s="24">
        <v>1</v>
      </c>
      <c r="H313" s="24">
        <v>0</v>
      </c>
      <c r="I313" s="24">
        <v>1</v>
      </c>
      <c r="J313" s="24">
        <v>0</v>
      </c>
      <c r="K313" s="24">
        <v>2</v>
      </c>
      <c r="L313" s="24">
        <v>1</v>
      </c>
      <c r="M313" s="24">
        <v>0</v>
      </c>
      <c r="N313" s="24">
        <v>0</v>
      </c>
      <c r="O313" s="24">
        <v>0</v>
      </c>
      <c r="P313" s="24">
        <v>0</v>
      </c>
      <c r="Q313" s="25">
        <v>0</v>
      </c>
      <c r="R313" s="26"/>
      <c r="S313" s="27"/>
      <c r="T313" s="24" t="s">
        <v>730</v>
      </c>
      <c r="U313" s="24" t="s">
        <v>137</v>
      </c>
      <c r="V313" s="24"/>
      <c r="W313" s="24"/>
      <c r="X313" s="25"/>
      <c r="Z313" s="28">
        <v>42529</v>
      </c>
      <c r="AA313" s="32">
        <v>42538</v>
      </c>
      <c r="AB313" s="32">
        <v>42605</v>
      </c>
      <c r="AC313" s="29" t="s">
        <v>69</v>
      </c>
      <c r="AD313" s="29" t="s">
        <v>69</v>
      </c>
      <c r="AE313" s="29" t="s">
        <v>69</v>
      </c>
      <c r="AF313" s="32">
        <v>42684</v>
      </c>
      <c r="AG313" s="32"/>
      <c r="AH313" s="110"/>
      <c r="AJ313" s="27"/>
      <c r="AK313" s="32"/>
      <c r="AL313" s="32"/>
      <c r="AM313" s="25"/>
      <c r="AO313" s="27"/>
      <c r="AP313" s="32"/>
      <c r="AQ313" s="32"/>
      <c r="AR313" s="25"/>
      <c r="AT313" s="27"/>
      <c r="AU313" s="32"/>
      <c r="AV313" s="32"/>
      <c r="AW313" s="25"/>
      <c r="AY313" s="27"/>
      <c r="AZ313" s="25"/>
      <c r="BB313" s="25">
        <f t="shared" si="69"/>
        <v>155</v>
      </c>
      <c r="BC313" s="25" t="str">
        <f t="shared" ref="BC313:BC353" si="73">+IF(AG313="","",AH313-AG313)</f>
        <v/>
      </c>
      <c r="BD313" s="25">
        <f t="shared" si="70"/>
        <v>155</v>
      </c>
      <c r="BF313" s="25" t="str">
        <f t="shared" ref="BF313:BG353" si="74">+IF(AND($I313=1,$Q313=1),AA313-Z313,"")</f>
        <v/>
      </c>
      <c r="BG313" s="25" t="str">
        <f t="shared" si="74"/>
        <v/>
      </c>
      <c r="BH313" s="25" t="str">
        <f t="shared" ref="BH313:BH353" si="75">+IF(AND($I313=1,$Q313=1),AD313-AB313,"")</f>
        <v/>
      </c>
      <c r="BI313" s="25" t="str">
        <f t="shared" ref="BI313:BJ353" si="76">+IF(AND($I313=1,$Q313=1),AE313-AD313,"")</f>
        <v/>
      </c>
      <c r="BJ313" s="25" t="str">
        <f t="shared" si="76"/>
        <v/>
      </c>
      <c r="BK313" s="25" t="str">
        <f t="shared" si="64"/>
        <v/>
      </c>
      <c r="BM313" s="25" t="str">
        <f t="shared" ref="BM313:BM353" si="77">+IF(AND($I313=0,$Q313=1),AA313-Z313,"")</f>
        <v/>
      </c>
      <c r="BN313" s="25"/>
      <c r="BO313" s="25"/>
      <c r="BP313" s="25" t="str">
        <f t="shared" si="72"/>
        <v/>
      </c>
    </row>
    <row r="314" spans="1:112" s="104" customFormat="1" ht="12.75" customHeight="1" x14ac:dyDescent="0.2">
      <c r="A314" s="84" t="s">
        <v>731</v>
      </c>
      <c r="B314" s="105" t="s">
        <v>732</v>
      </c>
      <c r="C314" s="85">
        <v>0</v>
      </c>
      <c r="D314" s="85">
        <v>0</v>
      </c>
      <c r="E314" s="85"/>
      <c r="F314" s="85">
        <v>0</v>
      </c>
      <c r="G314" s="85">
        <v>0</v>
      </c>
      <c r="H314" s="85">
        <v>0</v>
      </c>
      <c r="I314" s="85">
        <v>1</v>
      </c>
      <c r="J314" s="85">
        <v>12</v>
      </c>
      <c r="K314" s="85">
        <v>0</v>
      </c>
      <c r="L314" s="85">
        <v>0</v>
      </c>
      <c r="M314" s="85">
        <v>0</v>
      </c>
      <c r="N314" s="85">
        <v>0</v>
      </c>
      <c r="O314" s="85">
        <v>0</v>
      </c>
      <c r="P314" s="85">
        <v>0</v>
      </c>
      <c r="Q314" s="86">
        <v>1</v>
      </c>
      <c r="R314" s="87">
        <v>161</v>
      </c>
      <c r="S314" s="88" t="s">
        <v>66</v>
      </c>
      <c r="T314" s="85" t="s">
        <v>194</v>
      </c>
      <c r="U314" s="85" t="s">
        <v>79</v>
      </c>
      <c r="V314" s="85">
        <v>0</v>
      </c>
      <c r="W314" s="85">
        <v>1</v>
      </c>
      <c r="X314" s="86" t="s">
        <v>692</v>
      </c>
      <c r="Y314" s="53"/>
      <c r="Z314" s="89">
        <v>42557</v>
      </c>
      <c r="AA314" s="92">
        <v>42576</v>
      </c>
      <c r="AB314" s="90">
        <v>42683</v>
      </c>
      <c r="AC314" s="90">
        <v>42683</v>
      </c>
      <c r="AD314" s="90">
        <v>42871</v>
      </c>
      <c r="AE314" s="90">
        <v>42956</v>
      </c>
      <c r="AF314" s="92">
        <v>43196</v>
      </c>
      <c r="AG314" s="92">
        <v>43210</v>
      </c>
      <c r="AH314" s="106"/>
      <c r="AI314" s="53"/>
      <c r="AJ314" s="88">
        <v>1</v>
      </c>
      <c r="AK314" s="92"/>
      <c r="AL314" s="92"/>
      <c r="AM314" s="86">
        <f>12+26</f>
        <v>38</v>
      </c>
      <c r="AN314" s="53"/>
      <c r="AO314" s="88">
        <v>0</v>
      </c>
      <c r="AP314" s="92"/>
      <c r="AQ314" s="92"/>
      <c r="AR314" s="86"/>
      <c r="AS314" s="53"/>
      <c r="AT314" s="88">
        <v>0</v>
      </c>
      <c r="AU314" s="92"/>
      <c r="AV314" s="92"/>
      <c r="AW314" s="86"/>
      <c r="AX314" s="53"/>
      <c r="AY314" s="88">
        <v>0</v>
      </c>
      <c r="AZ314" s="86"/>
      <c r="BA314" s="53"/>
      <c r="BB314" s="86">
        <f t="shared" si="69"/>
        <v>639</v>
      </c>
      <c r="BC314" s="86">
        <f t="shared" si="73"/>
        <v>-43210</v>
      </c>
      <c r="BD314" s="86">
        <f t="shared" si="70"/>
        <v>-42571</v>
      </c>
      <c r="BE314" s="53"/>
      <c r="BF314" s="86">
        <f t="shared" si="74"/>
        <v>19</v>
      </c>
      <c r="BG314" s="86">
        <f t="shared" si="74"/>
        <v>107</v>
      </c>
      <c r="BH314" s="86">
        <f t="shared" si="75"/>
        <v>188</v>
      </c>
      <c r="BI314" s="86">
        <f t="shared" si="76"/>
        <v>85</v>
      </c>
      <c r="BJ314" s="86">
        <f t="shared" si="76"/>
        <v>240</v>
      </c>
      <c r="BK314" s="86">
        <f t="shared" si="64"/>
        <v>639</v>
      </c>
      <c r="BL314" s="53"/>
      <c r="BM314" s="86" t="str">
        <f t="shared" si="77"/>
        <v/>
      </c>
      <c r="BN314" s="86"/>
      <c r="BO314" s="86"/>
      <c r="BP314" s="86" t="str">
        <f t="shared" si="72"/>
        <v/>
      </c>
      <c r="BQ314" s="53"/>
      <c r="BR314" s="53"/>
      <c r="BS314" s="53"/>
      <c r="BT314" s="53"/>
      <c r="BU314" s="53"/>
      <c r="BV314" s="53"/>
      <c r="BW314" s="53"/>
      <c r="BX314" s="53"/>
      <c r="BY314" s="53"/>
      <c r="BZ314" s="53"/>
      <c r="CA314" s="53"/>
      <c r="CB314" s="53"/>
      <c r="CC314" s="53"/>
      <c r="CD314" s="53"/>
      <c r="CE314" s="53"/>
      <c r="CF314" s="53"/>
      <c r="CG314" s="53"/>
      <c r="CH314" s="53"/>
      <c r="CI314" s="53"/>
      <c r="CJ314" s="53"/>
      <c r="CK314" s="53"/>
      <c r="CL314" s="53"/>
      <c r="CM314" s="53"/>
      <c r="CN314" s="53"/>
      <c r="CO314" s="53"/>
      <c r="CP314" s="53"/>
      <c r="CQ314" s="53"/>
      <c r="CR314" s="53"/>
      <c r="CS314" s="53"/>
      <c r="CT314" s="53"/>
      <c r="CU314" s="53"/>
      <c r="CV314" s="53"/>
      <c r="CW314" s="53"/>
      <c r="CX314" s="53"/>
      <c r="CY314" s="53"/>
      <c r="CZ314" s="53"/>
      <c r="DA314" s="53"/>
      <c r="DB314" s="53"/>
    </row>
    <row r="315" spans="1:112" s="104" customFormat="1" ht="12.75" customHeight="1" x14ac:dyDescent="0.2">
      <c r="A315" s="84" t="s">
        <v>733</v>
      </c>
      <c r="B315" s="105" t="s">
        <v>734</v>
      </c>
      <c r="C315" s="85">
        <v>0</v>
      </c>
      <c r="D315" s="85">
        <v>0</v>
      </c>
      <c r="E315" s="85"/>
      <c r="F315" s="85">
        <v>1</v>
      </c>
      <c r="G315" s="85">
        <v>1</v>
      </c>
      <c r="H315" s="85">
        <v>0</v>
      </c>
      <c r="I315" s="85">
        <v>1</v>
      </c>
      <c r="J315" s="85">
        <v>16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  <c r="Q315" s="86">
        <v>1</v>
      </c>
      <c r="R315" s="87">
        <v>165</v>
      </c>
      <c r="S315" s="88" t="s">
        <v>72</v>
      </c>
      <c r="T315" s="85" t="s">
        <v>67</v>
      </c>
      <c r="U315" s="85" t="s">
        <v>137</v>
      </c>
      <c r="V315" s="85">
        <v>1</v>
      </c>
      <c r="W315" s="85">
        <v>1</v>
      </c>
      <c r="X315" s="86" t="s">
        <v>735</v>
      </c>
      <c r="Y315" s="53"/>
      <c r="Z315" s="89">
        <v>42585</v>
      </c>
      <c r="AA315" s="92">
        <v>42605</v>
      </c>
      <c r="AB315" s="90">
        <v>42747</v>
      </c>
      <c r="AC315" s="90">
        <v>42795</v>
      </c>
      <c r="AD315" s="90">
        <v>43006</v>
      </c>
      <c r="AE315" s="90">
        <v>43124</v>
      </c>
      <c r="AF315" s="92">
        <v>43412</v>
      </c>
      <c r="AG315" s="92">
        <v>43425</v>
      </c>
      <c r="AH315" s="106"/>
      <c r="AI315" s="53"/>
      <c r="AJ315" s="88"/>
      <c r="AK315" s="92"/>
      <c r="AL315" s="92"/>
      <c r="AM315" s="86"/>
      <c r="AN315" s="53"/>
      <c r="AO315" s="88"/>
      <c r="AP315" s="92"/>
      <c r="AQ315" s="92"/>
      <c r="AR315" s="86"/>
      <c r="AS315" s="53"/>
      <c r="AT315" s="88"/>
      <c r="AU315" s="92"/>
      <c r="AV315" s="92"/>
      <c r="AW315" s="86"/>
      <c r="AX315" s="53"/>
      <c r="AY315" s="88"/>
      <c r="AZ315" s="86"/>
      <c r="BA315" s="53"/>
      <c r="BB315" s="86">
        <f t="shared" si="69"/>
        <v>827</v>
      </c>
      <c r="BC315" s="86">
        <f t="shared" si="73"/>
        <v>-43425</v>
      </c>
      <c r="BD315" s="86">
        <f t="shared" si="70"/>
        <v>-42598</v>
      </c>
      <c r="BE315" s="53"/>
      <c r="BF315" s="86">
        <f t="shared" si="74"/>
        <v>20</v>
      </c>
      <c r="BG315" s="86">
        <f t="shared" si="74"/>
        <v>142</v>
      </c>
      <c r="BH315" s="86">
        <f t="shared" si="75"/>
        <v>259</v>
      </c>
      <c r="BI315" s="86">
        <f t="shared" si="76"/>
        <v>118</v>
      </c>
      <c r="BJ315" s="86">
        <f t="shared" si="76"/>
        <v>288</v>
      </c>
      <c r="BK315" s="86">
        <f t="shared" si="64"/>
        <v>827</v>
      </c>
      <c r="BL315" s="53"/>
      <c r="BM315" s="86" t="str">
        <f t="shared" si="77"/>
        <v/>
      </c>
      <c r="BN315" s="86"/>
      <c r="BO315" s="86"/>
      <c r="BP315" s="86" t="str">
        <f t="shared" si="72"/>
        <v/>
      </c>
      <c r="BQ315" s="53"/>
      <c r="BR315" s="53"/>
      <c r="BS315" s="53"/>
      <c r="BT315" s="53"/>
      <c r="BU315" s="53"/>
      <c r="BV315" s="53"/>
      <c r="BW315" s="53"/>
      <c r="BX315" s="53"/>
      <c r="BY315" s="53"/>
      <c r="BZ315" s="53"/>
      <c r="CA315" s="53"/>
      <c r="CB315" s="53"/>
      <c r="CC315" s="53"/>
      <c r="CD315" s="53"/>
      <c r="CE315" s="53"/>
      <c r="CF315" s="53"/>
      <c r="CG315" s="53"/>
      <c r="CH315" s="53"/>
      <c r="CI315" s="53"/>
      <c r="CJ315" s="53"/>
      <c r="CK315" s="53"/>
      <c r="CL315" s="53"/>
      <c r="CM315" s="53"/>
      <c r="CN315" s="53"/>
      <c r="CO315" s="53"/>
      <c r="CP315" s="53"/>
      <c r="CQ315" s="53"/>
      <c r="CR315" s="53"/>
      <c r="CS315" s="53"/>
      <c r="CT315" s="53"/>
      <c r="CU315" s="53"/>
      <c r="CV315" s="53"/>
      <c r="CW315" s="53"/>
      <c r="CX315" s="53"/>
      <c r="CY315" s="53"/>
      <c r="CZ315" s="53"/>
      <c r="DA315" s="53"/>
      <c r="DB315" s="53"/>
    </row>
    <row r="316" spans="1:112" s="108" customFormat="1" ht="12.75" customHeight="1" x14ac:dyDescent="0.2">
      <c r="A316" s="66" t="s">
        <v>736</v>
      </c>
      <c r="B316" s="111" t="s">
        <v>737</v>
      </c>
      <c r="C316" s="67">
        <v>0</v>
      </c>
      <c r="D316" s="67">
        <v>0</v>
      </c>
      <c r="E316" s="67"/>
      <c r="F316" s="67">
        <v>0</v>
      </c>
      <c r="G316" s="67">
        <v>0</v>
      </c>
      <c r="H316" s="67">
        <v>0</v>
      </c>
      <c r="I316" s="67">
        <v>0</v>
      </c>
      <c r="J316" s="67">
        <v>1</v>
      </c>
      <c r="K316" s="67">
        <v>0</v>
      </c>
      <c r="L316" s="67">
        <v>0</v>
      </c>
      <c r="M316" s="67">
        <v>0</v>
      </c>
      <c r="N316" s="67">
        <v>0</v>
      </c>
      <c r="O316" s="67">
        <v>0</v>
      </c>
      <c r="P316" s="67">
        <v>1</v>
      </c>
      <c r="Q316" s="68">
        <v>0</v>
      </c>
      <c r="R316" s="69"/>
      <c r="S316" s="70"/>
      <c r="T316" s="67" t="s">
        <v>194</v>
      </c>
      <c r="U316" s="67" t="s">
        <v>63</v>
      </c>
      <c r="V316" s="67"/>
      <c r="W316" s="67"/>
      <c r="X316" s="68"/>
      <c r="Y316" s="53"/>
      <c r="Z316" s="71">
        <v>42608</v>
      </c>
      <c r="AA316" s="74">
        <v>42620</v>
      </c>
      <c r="AB316" s="72" t="s">
        <v>69</v>
      </c>
      <c r="AC316" s="72" t="s">
        <v>69</v>
      </c>
      <c r="AD316" s="72" t="s">
        <v>69</v>
      </c>
      <c r="AE316" s="72" t="s">
        <v>69</v>
      </c>
      <c r="AF316" s="74">
        <v>42636</v>
      </c>
      <c r="AG316" s="74"/>
      <c r="AH316" s="109"/>
      <c r="AI316" s="53"/>
      <c r="AJ316" s="70"/>
      <c r="AK316" s="74"/>
      <c r="AL316" s="74"/>
      <c r="AM316" s="68"/>
      <c r="AN316" s="53"/>
      <c r="AO316" s="70"/>
      <c r="AP316" s="74"/>
      <c r="AQ316" s="74"/>
      <c r="AR316" s="68"/>
      <c r="AS316" s="53"/>
      <c r="AT316" s="70"/>
      <c r="AU316" s="74"/>
      <c r="AV316" s="74"/>
      <c r="AW316" s="68"/>
      <c r="AX316" s="53"/>
      <c r="AY316" s="70"/>
      <c r="AZ316" s="68"/>
      <c r="BA316" s="53"/>
      <c r="BB316" s="68">
        <f t="shared" si="69"/>
        <v>28</v>
      </c>
      <c r="BC316" s="68" t="str">
        <f t="shared" si="73"/>
        <v/>
      </c>
      <c r="BD316" s="68">
        <f t="shared" si="70"/>
        <v>28</v>
      </c>
      <c r="BE316" s="53"/>
      <c r="BF316" s="68" t="str">
        <f t="shared" si="74"/>
        <v/>
      </c>
      <c r="BG316" s="68" t="str">
        <f t="shared" si="74"/>
        <v/>
      </c>
      <c r="BH316" s="68" t="str">
        <f t="shared" si="75"/>
        <v/>
      </c>
      <c r="BI316" s="68" t="str">
        <f t="shared" si="76"/>
        <v/>
      </c>
      <c r="BJ316" s="68" t="str">
        <f t="shared" si="76"/>
        <v/>
      </c>
      <c r="BK316" s="68" t="str">
        <f t="shared" si="64"/>
        <v/>
      </c>
      <c r="BL316" s="53"/>
      <c r="BM316" s="68" t="str">
        <f t="shared" si="77"/>
        <v/>
      </c>
      <c r="BN316" s="68"/>
      <c r="BO316" s="68"/>
      <c r="BP316" s="68" t="str">
        <f t="shared" si="72"/>
        <v/>
      </c>
      <c r="BQ316" s="53"/>
      <c r="BR316" s="53"/>
      <c r="BS316" s="53"/>
      <c r="BT316" s="53"/>
      <c r="BU316" s="53"/>
      <c r="BV316" s="53"/>
      <c r="BW316" s="53"/>
      <c r="BX316" s="53"/>
      <c r="BY316" s="53"/>
      <c r="BZ316" s="53"/>
      <c r="CA316" s="53"/>
      <c r="CB316" s="53"/>
      <c r="CC316" s="53"/>
      <c r="CD316" s="53"/>
      <c r="CE316" s="53"/>
      <c r="CF316" s="53"/>
      <c r="CG316" s="53"/>
      <c r="CH316" s="53"/>
      <c r="CI316" s="53"/>
      <c r="CJ316" s="53"/>
      <c r="CK316" s="53"/>
      <c r="CL316" s="53"/>
      <c r="CM316" s="53"/>
      <c r="CN316" s="53"/>
      <c r="CO316" s="53"/>
      <c r="CP316" s="53"/>
      <c r="CQ316" s="53"/>
      <c r="CR316" s="53"/>
      <c r="CS316" s="53"/>
      <c r="CT316" s="53"/>
      <c r="CU316" s="53"/>
      <c r="CV316" s="53"/>
      <c r="CW316" s="53"/>
      <c r="CX316" s="53"/>
      <c r="CY316" s="53"/>
      <c r="CZ316" s="53"/>
      <c r="DA316" s="53"/>
      <c r="DB316" s="53"/>
      <c r="DC316" s="53"/>
      <c r="DD316" s="53"/>
      <c r="DE316" s="53"/>
      <c r="DF316" s="53"/>
      <c r="DG316" s="53"/>
      <c r="DH316" s="53"/>
    </row>
    <row r="317" spans="1:112" s="53" customFormat="1" ht="12.75" customHeight="1" x14ac:dyDescent="0.2">
      <c r="A317" s="23" t="s">
        <v>738</v>
      </c>
      <c r="B317" s="112" t="s">
        <v>739</v>
      </c>
      <c r="C317" s="24">
        <v>0</v>
      </c>
      <c r="D317" s="24">
        <v>0</v>
      </c>
      <c r="E317" s="24"/>
      <c r="F317" s="24">
        <v>1</v>
      </c>
      <c r="G317" s="24">
        <v>1</v>
      </c>
      <c r="H317" s="24">
        <v>0</v>
      </c>
      <c r="I317" s="24">
        <v>0</v>
      </c>
      <c r="J317" s="24">
        <v>0</v>
      </c>
      <c r="K317" s="24">
        <v>5</v>
      </c>
      <c r="L317" s="24">
        <v>1</v>
      </c>
      <c r="M317" s="24">
        <v>0</v>
      </c>
      <c r="N317" s="24">
        <v>0</v>
      </c>
      <c r="O317" s="24">
        <v>0</v>
      </c>
      <c r="P317" s="24">
        <v>0</v>
      </c>
      <c r="Q317" s="25">
        <v>0</v>
      </c>
      <c r="R317" s="26"/>
      <c r="S317" s="27"/>
      <c r="T317" s="24" t="s">
        <v>194</v>
      </c>
      <c r="U317" s="24" t="s">
        <v>99</v>
      </c>
      <c r="V317" s="24"/>
      <c r="W317" s="24"/>
      <c r="X317" s="25"/>
      <c r="Z317" s="28">
        <v>42629</v>
      </c>
      <c r="AA317" s="32">
        <v>42657</v>
      </c>
      <c r="AB317" s="29" t="s">
        <v>69</v>
      </c>
      <c r="AC317" s="29" t="s">
        <v>69</v>
      </c>
      <c r="AD317" s="29" t="s">
        <v>69</v>
      </c>
      <c r="AE317" s="29" t="s">
        <v>69</v>
      </c>
      <c r="AF317" s="32">
        <v>42963</v>
      </c>
      <c r="AG317" s="32"/>
      <c r="AH317" s="110"/>
      <c r="AJ317" s="27"/>
      <c r="AK317" s="32"/>
      <c r="AL317" s="32"/>
      <c r="AM317" s="25"/>
      <c r="AO317" s="27"/>
      <c r="AP317" s="32"/>
      <c r="AQ317" s="32"/>
      <c r="AR317" s="25"/>
      <c r="AT317" s="27"/>
      <c r="AU317" s="32"/>
      <c r="AV317" s="32"/>
      <c r="AW317" s="25"/>
      <c r="AY317" s="27"/>
      <c r="AZ317" s="25"/>
      <c r="BB317" s="25">
        <f t="shared" si="69"/>
        <v>334</v>
      </c>
      <c r="BC317" s="25" t="str">
        <f t="shared" si="73"/>
        <v/>
      </c>
      <c r="BD317" s="25">
        <f t="shared" si="70"/>
        <v>334</v>
      </c>
      <c r="BF317" s="25" t="str">
        <f t="shared" si="74"/>
        <v/>
      </c>
      <c r="BG317" s="25" t="str">
        <f t="shared" si="74"/>
        <v/>
      </c>
      <c r="BH317" s="25" t="str">
        <f t="shared" si="75"/>
        <v/>
      </c>
      <c r="BI317" s="25" t="str">
        <f t="shared" si="76"/>
        <v/>
      </c>
      <c r="BJ317" s="25" t="str">
        <f t="shared" si="76"/>
        <v/>
      </c>
      <c r="BK317" s="25" t="str">
        <f t="shared" si="64"/>
        <v/>
      </c>
      <c r="BM317" s="25" t="str">
        <f t="shared" si="77"/>
        <v/>
      </c>
      <c r="BN317" s="25"/>
      <c r="BO317" s="25"/>
      <c r="BP317" s="25" t="str">
        <f t="shared" si="72"/>
        <v/>
      </c>
    </row>
    <row r="318" spans="1:112" s="104" customFormat="1" ht="12.75" customHeight="1" x14ac:dyDescent="0.2">
      <c r="A318" s="84" t="s">
        <v>740</v>
      </c>
      <c r="B318" s="105" t="s">
        <v>741</v>
      </c>
      <c r="C318" s="85">
        <v>0</v>
      </c>
      <c r="D318" s="85">
        <v>0</v>
      </c>
      <c r="E318" s="85"/>
      <c r="F318" s="85">
        <v>0</v>
      </c>
      <c r="G318" s="85">
        <v>0</v>
      </c>
      <c r="H318" s="85">
        <v>0</v>
      </c>
      <c r="I318" s="85">
        <v>1</v>
      </c>
      <c r="J318" s="85">
        <v>3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  <c r="Q318" s="86">
        <v>1</v>
      </c>
      <c r="R318" s="87">
        <v>159</v>
      </c>
      <c r="S318" s="88" t="s">
        <v>66</v>
      </c>
      <c r="T318" s="85" t="s">
        <v>194</v>
      </c>
      <c r="U318" s="85" t="s">
        <v>63</v>
      </c>
      <c r="V318" s="85">
        <v>1</v>
      </c>
      <c r="W318" s="85">
        <v>1</v>
      </c>
      <c r="X318" s="86" t="s">
        <v>692</v>
      </c>
      <c r="Y318" s="53"/>
      <c r="Z318" s="89">
        <v>42641</v>
      </c>
      <c r="AA318" s="92">
        <v>42650</v>
      </c>
      <c r="AB318" s="90">
        <v>42740</v>
      </c>
      <c r="AC318" s="90">
        <v>42740</v>
      </c>
      <c r="AD318" s="90">
        <v>42922</v>
      </c>
      <c r="AE318" s="90">
        <v>42984</v>
      </c>
      <c r="AF318" s="92">
        <v>43048</v>
      </c>
      <c r="AG318" s="92">
        <v>43060</v>
      </c>
      <c r="AH318" s="106"/>
      <c r="AI318" s="53"/>
      <c r="AJ318" s="88">
        <v>0</v>
      </c>
      <c r="AK318" s="92"/>
      <c r="AL318" s="92"/>
      <c r="AM318" s="86"/>
      <c r="AN318" s="53"/>
      <c r="AO318" s="88">
        <v>0</v>
      </c>
      <c r="AP318" s="92"/>
      <c r="AQ318" s="92"/>
      <c r="AR318" s="86"/>
      <c r="AS318" s="53"/>
      <c r="AT318" s="88">
        <v>0</v>
      </c>
      <c r="AU318" s="92"/>
      <c r="AV318" s="92"/>
      <c r="AW318" s="86"/>
      <c r="AX318" s="53"/>
      <c r="AY318" s="88">
        <v>0</v>
      </c>
      <c r="AZ318" s="86"/>
      <c r="BA318" s="53"/>
      <c r="BB318" s="86">
        <f t="shared" si="69"/>
        <v>407</v>
      </c>
      <c r="BC318" s="86">
        <f t="shared" si="73"/>
        <v>-43060</v>
      </c>
      <c r="BD318" s="86">
        <f t="shared" si="70"/>
        <v>-42653</v>
      </c>
      <c r="BE318" s="53"/>
      <c r="BF318" s="86">
        <f t="shared" si="74"/>
        <v>9</v>
      </c>
      <c r="BG318" s="86">
        <f t="shared" si="74"/>
        <v>90</v>
      </c>
      <c r="BH318" s="86">
        <f t="shared" si="75"/>
        <v>182</v>
      </c>
      <c r="BI318" s="86">
        <f t="shared" si="76"/>
        <v>62</v>
      </c>
      <c r="BJ318" s="86">
        <f t="shared" si="76"/>
        <v>64</v>
      </c>
      <c r="BK318" s="86">
        <f t="shared" si="64"/>
        <v>407</v>
      </c>
      <c r="BL318" s="53"/>
      <c r="BM318" s="86" t="str">
        <f t="shared" si="77"/>
        <v/>
      </c>
      <c r="BN318" s="86"/>
      <c r="BO318" s="86"/>
      <c r="BP318" s="86" t="str">
        <f t="shared" si="72"/>
        <v/>
      </c>
      <c r="BQ318" s="53"/>
      <c r="BR318" s="53"/>
      <c r="BS318" s="53"/>
      <c r="BT318" s="53"/>
      <c r="BU318" s="53"/>
      <c r="BV318" s="53"/>
      <c r="BW318" s="53"/>
      <c r="BX318" s="53"/>
      <c r="BY318" s="53"/>
      <c r="BZ318" s="53"/>
      <c r="CA318" s="53"/>
      <c r="CB318" s="53"/>
      <c r="CC318" s="53"/>
      <c r="CD318" s="53"/>
      <c r="CE318" s="53"/>
      <c r="CF318" s="53"/>
      <c r="CG318" s="53"/>
      <c r="CH318" s="53"/>
      <c r="CI318" s="53"/>
      <c r="CJ318" s="53"/>
      <c r="CK318" s="53"/>
      <c r="CL318" s="53"/>
      <c r="CM318" s="53"/>
      <c r="CN318" s="53"/>
      <c r="CO318" s="53"/>
      <c r="CP318" s="53"/>
      <c r="CQ318" s="53"/>
      <c r="CR318" s="53"/>
      <c r="CS318" s="53"/>
      <c r="CT318" s="53"/>
      <c r="CU318" s="53"/>
      <c r="CV318" s="53"/>
      <c r="CW318" s="53"/>
      <c r="CX318" s="53"/>
      <c r="CY318" s="53"/>
      <c r="CZ318" s="53"/>
      <c r="DA318" s="53"/>
      <c r="DB318" s="53"/>
    </row>
    <row r="319" spans="1:112" s="108" customFormat="1" ht="12.75" customHeight="1" x14ac:dyDescent="0.2">
      <c r="A319" s="66" t="s">
        <v>742</v>
      </c>
      <c r="B319" s="111" t="s">
        <v>743</v>
      </c>
      <c r="C319" s="67">
        <v>0</v>
      </c>
      <c r="D319" s="67">
        <v>0</v>
      </c>
      <c r="E319" s="67"/>
      <c r="F319" s="67">
        <v>0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>
        <v>0</v>
      </c>
      <c r="M319" s="67">
        <v>1</v>
      </c>
      <c r="N319" s="67">
        <v>0</v>
      </c>
      <c r="O319" s="67">
        <v>0</v>
      </c>
      <c r="P319" s="67">
        <v>0</v>
      </c>
      <c r="Q319" s="67">
        <v>0</v>
      </c>
      <c r="R319" s="69"/>
      <c r="S319" s="67"/>
      <c r="T319" s="67" t="s">
        <v>124</v>
      </c>
      <c r="U319" s="67" t="s">
        <v>79</v>
      </c>
      <c r="V319" s="67"/>
      <c r="W319" s="67"/>
      <c r="X319" s="68"/>
      <c r="Y319" s="53"/>
      <c r="Z319" s="71">
        <v>42654</v>
      </c>
      <c r="AA319" s="72" t="s">
        <v>69</v>
      </c>
      <c r="AB319" s="72" t="s">
        <v>69</v>
      </c>
      <c r="AC319" s="72" t="s">
        <v>69</v>
      </c>
      <c r="AD319" s="72" t="s">
        <v>69</v>
      </c>
      <c r="AE319" s="72" t="s">
        <v>69</v>
      </c>
      <c r="AF319" s="74">
        <v>42669</v>
      </c>
      <c r="AG319" s="74"/>
      <c r="AH319" s="109"/>
      <c r="AI319" s="53"/>
      <c r="AJ319" s="70"/>
      <c r="AK319" s="74"/>
      <c r="AL319" s="74"/>
      <c r="AM319" s="68"/>
      <c r="AN319" s="53"/>
      <c r="AO319" s="70"/>
      <c r="AP319" s="74"/>
      <c r="AQ319" s="74"/>
      <c r="AR319" s="68"/>
      <c r="AS319" s="53"/>
      <c r="AT319" s="70"/>
      <c r="AU319" s="74"/>
      <c r="AV319" s="74"/>
      <c r="AW319" s="68"/>
      <c r="AX319" s="53"/>
      <c r="AY319" s="70"/>
      <c r="AZ319" s="68"/>
      <c r="BA319" s="53"/>
      <c r="BB319" s="68">
        <f t="shared" si="69"/>
        <v>15</v>
      </c>
      <c r="BC319" s="68" t="str">
        <f t="shared" si="73"/>
        <v/>
      </c>
      <c r="BD319" s="68">
        <f t="shared" si="70"/>
        <v>15</v>
      </c>
      <c r="BE319" s="53"/>
      <c r="BF319" s="68" t="str">
        <f t="shared" si="74"/>
        <v/>
      </c>
      <c r="BG319" s="68" t="str">
        <f t="shared" si="74"/>
        <v/>
      </c>
      <c r="BH319" s="68" t="str">
        <f t="shared" si="75"/>
        <v/>
      </c>
      <c r="BI319" s="68" t="str">
        <f t="shared" si="76"/>
        <v/>
      </c>
      <c r="BJ319" s="68" t="str">
        <f t="shared" si="76"/>
        <v/>
      </c>
      <c r="BK319" s="68" t="str">
        <f t="shared" si="64"/>
        <v/>
      </c>
      <c r="BL319" s="53"/>
      <c r="BM319" s="68" t="str">
        <f t="shared" si="77"/>
        <v/>
      </c>
      <c r="BN319" s="68"/>
      <c r="BO319" s="68"/>
      <c r="BP319" s="68" t="str">
        <f t="shared" si="72"/>
        <v/>
      </c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</row>
    <row r="320" spans="1:112" s="53" customFormat="1" ht="12.75" customHeight="1" x14ac:dyDescent="0.2">
      <c r="A320" s="23" t="s">
        <v>744</v>
      </c>
      <c r="B320" s="112" t="s">
        <v>745</v>
      </c>
      <c r="C320" s="24">
        <v>0</v>
      </c>
      <c r="D320" s="24">
        <v>0</v>
      </c>
      <c r="E320" s="24"/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1</v>
      </c>
      <c r="O320" s="24">
        <v>0</v>
      </c>
      <c r="P320" s="24">
        <v>0</v>
      </c>
      <c r="Q320" s="24">
        <v>0</v>
      </c>
      <c r="R320" s="26"/>
      <c r="S320" s="24"/>
      <c r="T320" s="24" t="s">
        <v>62</v>
      </c>
      <c r="U320" s="24" t="s">
        <v>125</v>
      </c>
      <c r="V320" s="24"/>
      <c r="W320" s="24"/>
      <c r="X320" s="25"/>
      <c r="Z320" s="28">
        <v>42683</v>
      </c>
      <c r="AA320" s="29" t="s">
        <v>69</v>
      </c>
      <c r="AB320" s="29" t="s">
        <v>69</v>
      </c>
      <c r="AC320" s="29" t="s">
        <v>69</v>
      </c>
      <c r="AD320" s="29" t="s">
        <v>69</v>
      </c>
      <c r="AE320" s="29" t="s">
        <v>69</v>
      </c>
      <c r="AF320" s="32">
        <v>42704</v>
      </c>
      <c r="AG320" s="32"/>
      <c r="AH320" s="110"/>
      <c r="AJ320" s="27"/>
      <c r="AK320" s="32"/>
      <c r="AL320" s="32"/>
      <c r="AM320" s="25"/>
      <c r="AO320" s="27"/>
      <c r="AP320" s="32"/>
      <c r="AQ320" s="32"/>
      <c r="AR320" s="25"/>
      <c r="AT320" s="27"/>
      <c r="AU320" s="32"/>
      <c r="AV320" s="32"/>
      <c r="AW320" s="25"/>
      <c r="AY320" s="27"/>
      <c r="AZ320" s="25"/>
      <c r="BB320" s="25">
        <f t="shared" si="69"/>
        <v>21</v>
      </c>
      <c r="BC320" s="25" t="str">
        <f t="shared" si="73"/>
        <v/>
      </c>
      <c r="BD320" s="25">
        <f t="shared" si="70"/>
        <v>21</v>
      </c>
      <c r="BF320" s="25" t="str">
        <f t="shared" si="74"/>
        <v/>
      </c>
      <c r="BG320" s="25" t="str">
        <f t="shared" si="74"/>
        <v/>
      </c>
      <c r="BH320" s="25" t="str">
        <f t="shared" si="75"/>
        <v/>
      </c>
      <c r="BI320" s="25" t="str">
        <f t="shared" si="76"/>
        <v/>
      </c>
      <c r="BJ320" s="25" t="str">
        <f t="shared" si="76"/>
        <v/>
      </c>
      <c r="BK320" s="25" t="str">
        <f t="shared" si="64"/>
        <v/>
      </c>
      <c r="BM320" s="25" t="str">
        <f t="shared" si="77"/>
        <v/>
      </c>
      <c r="BN320" s="25"/>
      <c r="BO320" s="25"/>
      <c r="BP320" s="25" t="str">
        <f t="shared" si="72"/>
        <v/>
      </c>
    </row>
    <row r="321" spans="1:112" s="78" customFormat="1" x14ac:dyDescent="0.2">
      <c r="A321" s="66" t="s">
        <v>746</v>
      </c>
      <c r="B321" s="111" t="s">
        <v>747</v>
      </c>
      <c r="C321" s="67">
        <v>0</v>
      </c>
      <c r="D321" s="67">
        <v>0</v>
      </c>
      <c r="E321" s="113"/>
      <c r="F321" s="67">
        <v>0</v>
      </c>
      <c r="G321" s="67">
        <v>0</v>
      </c>
      <c r="H321" s="67">
        <v>0</v>
      </c>
      <c r="I321" s="67">
        <v>0</v>
      </c>
      <c r="J321" s="114">
        <v>0</v>
      </c>
      <c r="K321" s="114">
        <v>0</v>
      </c>
      <c r="L321" s="114">
        <v>0</v>
      </c>
      <c r="M321" s="114">
        <v>0</v>
      </c>
      <c r="N321" s="114">
        <v>0</v>
      </c>
      <c r="O321" s="114">
        <v>1</v>
      </c>
      <c r="P321" s="114">
        <v>0</v>
      </c>
      <c r="Q321" s="114">
        <v>0</v>
      </c>
      <c r="R321" s="113"/>
      <c r="S321" s="113"/>
      <c r="T321" s="114" t="s">
        <v>134</v>
      </c>
      <c r="U321" s="67" t="s">
        <v>76</v>
      </c>
      <c r="V321" s="113"/>
      <c r="W321" s="113"/>
      <c r="X321" s="115"/>
      <c r="Y321"/>
      <c r="Z321" s="71">
        <v>42801</v>
      </c>
      <c r="AA321" s="74">
        <v>42836</v>
      </c>
      <c r="AB321" s="116" t="s">
        <v>69</v>
      </c>
      <c r="AC321" s="116" t="s">
        <v>69</v>
      </c>
      <c r="AD321" s="116" t="s">
        <v>69</v>
      </c>
      <c r="AE321" s="116" t="s">
        <v>69</v>
      </c>
      <c r="AF321" s="74">
        <v>42906</v>
      </c>
      <c r="AG321" s="117"/>
      <c r="AH321" s="118"/>
      <c r="AI321"/>
      <c r="AJ321" s="119"/>
      <c r="AK321" s="117"/>
      <c r="AL321" s="117"/>
      <c r="AM321" s="115"/>
      <c r="AN321"/>
      <c r="AO321" s="119"/>
      <c r="AP321" s="117"/>
      <c r="AQ321" s="117"/>
      <c r="AR321" s="115"/>
      <c r="AS321"/>
      <c r="AT321" s="119"/>
      <c r="AU321" s="117"/>
      <c r="AV321" s="117"/>
      <c r="AW321" s="115"/>
      <c r="AX321"/>
      <c r="AY321" s="119"/>
      <c r="AZ321" s="115"/>
      <c r="BA321"/>
      <c r="BB321" s="115">
        <f t="shared" si="69"/>
        <v>105</v>
      </c>
      <c r="BC321" s="115" t="str">
        <f t="shared" si="73"/>
        <v/>
      </c>
      <c r="BD321" s="115">
        <f t="shared" si="70"/>
        <v>105</v>
      </c>
      <c r="BE321"/>
      <c r="BF321" s="115" t="str">
        <f t="shared" si="74"/>
        <v/>
      </c>
      <c r="BG321" s="115" t="str">
        <f t="shared" si="74"/>
        <v/>
      </c>
      <c r="BH321" s="115" t="str">
        <f t="shared" si="75"/>
        <v/>
      </c>
      <c r="BI321" s="115" t="str">
        <f t="shared" si="76"/>
        <v/>
      </c>
      <c r="BJ321" s="115" t="str">
        <f t="shared" si="76"/>
        <v/>
      </c>
      <c r="BK321" s="115" t="str">
        <f t="shared" si="64"/>
        <v/>
      </c>
      <c r="BL321"/>
      <c r="BM321" s="115" t="str">
        <f t="shared" si="77"/>
        <v/>
      </c>
      <c r="BN321" s="115"/>
      <c r="BO321" s="115"/>
      <c r="BP321" s="115" t="str">
        <f t="shared" si="72"/>
        <v/>
      </c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</row>
    <row r="322" spans="1:112" s="129" customFormat="1" x14ac:dyDescent="0.2">
      <c r="A322" s="120" t="s">
        <v>748</v>
      </c>
      <c r="B322" s="121" t="s">
        <v>749</v>
      </c>
      <c r="C322" s="122">
        <v>0</v>
      </c>
      <c r="D322" s="122">
        <v>0</v>
      </c>
      <c r="E322" s="122"/>
      <c r="F322" s="122">
        <v>0</v>
      </c>
      <c r="G322" s="122">
        <v>0</v>
      </c>
      <c r="H322" s="122">
        <v>0</v>
      </c>
      <c r="I322" s="122"/>
      <c r="J322" s="123">
        <v>0</v>
      </c>
      <c r="K322" s="123">
        <v>0</v>
      </c>
      <c r="L322" s="123"/>
      <c r="M322" s="123"/>
      <c r="N322" s="123">
        <v>0</v>
      </c>
      <c r="O322" s="123"/>
      <c r="P322" s="123">
        <v>0</v>
      </c>
      <c r="Q322" s="123"/>
      <c r="R322" s="124"/>
      <c r="S322" s="124"/>
      <c r="T322" s="123" t="s">
        <v>134</v>
      </c>
      <c r="U322" s="122" t="s">
        <v>76</v>
      </c>
      <c r="V322" s="124"/>
      <c r="W322" s="124"/>
      <c r="X322" s="125"/>
      <c r="Y322"/>
      <c r="Z322" s="126">
        <v>42803</v>
      </c>
      <c r="AA322" s="126">
        <v>43248</v>
      </c>
      <c r="AB322" s="126">
        <v>43573</v>
      </c>
      <c r="AC322" s="126"/>
      <c r="AD322" s="126"/>
      <c r="AE322" s="126"/>
      <c r="AF322" s="126"/>
      <c r="AG322" s="126"/>
      <c r="AH322" s="126"/>
      <c r="AI322"/>
      <c r="AJ322" s="127"/>
      <c r="AK322" s="128"/>
      <c r="AL322" s="128"/>
      <c r="AM322" s="125"/>
      <c r="AN322"/>
      <c r="AO322" s="127"/>
      <c r="AP322" s="128"/>
      <c r="AQ322" s="128"/>
      <c r="AR322" s="125"/>
      <c r="AS322"/>
      <c r="AT322" s="127"/>
      <c r="AU322" s="128"/>
      <c r="AV322" s="128"/>
      <c r="AW322" s="125"/>
      <c r="AX322"/>
      <c r="AY322" s="127"/>
      <c r="AZ322" s="125"/>
      <c r="BA322"/>
      <c r="BB322" s="125" t="str">
        <f t="shared" si="69"/>
        <v/>
      </c>
      <c r="BC322" s="125" t="str">
        <f t="shared" si="73"/>
        <v/>
      </c>
      <c r="BD322" s="125" t="str">
        <f t="shared" si="70"/>
        <v/>
      </c>
      <c r="BE322"/>
      <c r="BF322" s="125" t="str">
        <f t="shared" si="74"/>
        <v/>
      </c>
      <c r="BG322" s="125" t="str">
        <f t="shared" si="74"/>
        <v/>
      </c>
      <c r="BH322" s="125" t="str">
        <f t="shared" si="75"/>
        <v/>
      </c>
      <c r="BI322" s="125" t="str">
        <f t="shared" si="76"/>
        <v/>
      </c>
      <c r="BJ322" s="125" t="str">
        <f t="shared" si="76"/>
        <v/>
      </c>
      <c r="BK322" s="125" t="str">
        <f t="shared" si="64"/>
        <v/>
      </c>
      <c r="BL322"/>
      <c r="BM322" s="125" t="str">
        <f t="shared" si="77"/>
        <v/>
      </c>
      <c r="BN322" s="125"/>
      <c r="BO322" s="125"/>
      <c r="BP322" s="125" t="str">
        <f t="shared" si="72"/>
        <v/>
      </c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</row>
    <row r="323" spans="1:112" s="129" customFormat="1" x14ac:dyDescent="0.2">
      <c r="A323" s="120" t="s">
        <v>750</v>
      </c>
      <c r="B323" s="121" t="s">
        <v>751</v>
      </c>
      <c r="C323" s="122">
        <v>0</v>
      </c>
      <c r="D323" s="122">
        <v>0</v>
      </c>
      <c r="E323" s="122"/>
      <c r="F323" s="122">
        <v>0</v>
      </c>
      <c r="G323" s="122">
        <v>0</v>
      </c>
      <c r="H323" s="122">
        <v>0</v>
      </c>
      <c r="I323" s="122">
        <v>1</v>
      </c>
      <c r="J323" s="123">
        <v>6</v>
      </c>
      <c r="K323" s="123">
        <v>0</v>
      </c>
      <c r="L323" s="123"/>
      <c r="M323" s="123"/>
      <c r="N323" s="123">
        <v>0</v>
      </c>
      <c r="O323" s="123"/>
      <c r="P323" s="123">
        <v>0</v>
      </c>
      <c r="Q323" s="123"/>
      <c r="R323" s="124"/>
      <c r="S323" s="124"/>
      <c r="T323" s="123" t="s">
        <v>134</v>
      </c>
      <c r="U323" s="123" t="s">
        <v>76</v>
      </c>
      <c r="V323" s="123"/>
      <c r="W323" s="123"/>
      <c r="X323" s="123"/>
      <c r="Y323"/>
      <c r="Z323" s="126">
        <v>42892</v>
      </c>
      <c r="AA323" s="126">
        <v>43000</v>
      </c>
      <c r="AB323" s="126">
        <v>43153</v>
      </c>
      <c r="AC323" s="126">
        <v>43153</v>
      </c>
      <c r="AD323" s="126">
        <v>43566</v>
      </c>
      <c r="AE323" s="126"/>
      <c r="AF323" s="126"/>
      <c r="AG323" s="126"/>
      <c r="AH323" s="126"/>
      <c r="AI323"/>
      <c r="AJ323" s="127"/>
      <c r="AK323" s="130"/>
      <c r="AL323" s="130"/>
      <c r="AM323" s="127"/>
      <c r="AN323"/>
      <c r="AO323" s="127"/>
      <c r="AP323" s="130"/>
      <c r="AQ323" s="130"/>
      <c r="AR323" s="127"/>
      <c r="AS323"/>
      <c r="AT323" s="127"/>
      <c r="AU323" s="130"/>
      <c r="AV323" s="130"/>
      <c r="AW323" s="127"/>
      <c r="AX323"/>
      <c r="AY323" s="127"/>
      <c r="AZ323" s="127"/>
      <c r="BA323"/>
      <c r="BB323" s="127" t="str">
        <f t="shared" si="69"/>
        <v/>
      </c>
      <c r="BC323" s="127" t="str">
        <f t="shared" si="73"/>
        <v/>
      </c>
      <c r="BD323" s="127" t="str">
        <f t="shared" si="70"/>
        <v/>
      </c>
      <c r="BE323"/>
      <c r="BF323" s="127" t="str">
        <f t="shared" si="74"/>
        <v/>
      </c>
      <c r="BG323" s="127" t="str">
        <f t="shared" si="74"/>
        <v/>
      </c>
      <c r="BH323" s="127" t="str">
        <f t="shared" si="75"/>
        <v/>
      </c>
      <c r="BI323" s="127" t="str">
        <f t="shared" si="76"/>
        <v/>
      </c>
      <c r="BJ323" s="127" t="str">
        <f t="shared" si="76"/>
        <v/>
      </c>
      <c r="BK323" s="127" t="str">
        <f t="shared" si="64"/>
        <v/>
      </c>
      <c r="BL323"/>
      <c r="BM323" s="127" t="str">
        <f t="shared" si="77"/>
        <v/>
      </c>
      <c r="BN323" s="127"/>
      <c r="BO323" s="127"/>
      <c r="BP323" s="127" t="str">
        <f t="shared" si="72"/>
        <v/>
      </c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</row>
    <row r="324" spans="1:112" s="129" customFormat="1" x14ac:dyDescent="0.2">
      <c r="A324" s="120" t="s">
        <v>752</v>
      </c>
      <c r="B324" s="121" t="s">
        <v>753</v>
      </c>
      <c r="C324" s="122">
        <v>0</v>
      </c>
      <c r="D324" s="122">
        <v>0</v>
      </c>
      <c r="E324" s="122"/>
      <c r="F324" s="122">
        <v>1</v>
      </c>
      <c r="G324" s="122">
        <v>1</v>
      </c>
      <c r="H324" s="122">
        <v>0</v>
      </c>
      <c r="I324" s="122">
        <v>1</v>
      </c>
      <c r="J324" s="123">
        <v>18</v>
      </c>
      <c r="K324" s="123">
        <v>2</v>
      </c>
      <c r="L324" s="123"/>
      <c r="M324" s="123"/>
      <c r="N324" s="123">
        <v>0</v>
      </c>
      <c r="O324" s="123"/>
      <c r="P324" s="123">
        <v>0</v>
      </c>
      <c r="Q324" s="123"/>
      <c r="R324" s="124"/>
      <c r="S324" s="124"/>
      <c r="T324" s="123" t="s">
        <v>67</v>
      </c>
      <c r="U324" s="123" t="s">
        <v>137</v>
      </c>
      <c r="V324" s="123"/>
      <c r="W324" s="123"/>
      <c r="X324" s="123"/>
      <c r="Y324"/>
      <c r="Z324" s="126">
        <v>42923</v>
      </c>
      <c r="AA324" s="126">
        <v>42930</v>
      </c>
      <c r="AB324" s="126">
        <v>43096</v>
      </c>
      <c r="AC324" s="126">
        <v>43096</v>
      </c>
      <c r="AD324" s="126">
        <v>43382</v>
      </c>
      <c r="AE324" s="126">
        <v>43530</v>
      </c>
      <c r="AF324" s="126"/>
      <c r="AG324" s="126"/>
      <c r="AH324" s="126"/>
      <c r="AI324"/>
      <c r="AJ324" s="127"/>
      <c r="AK324" s="130"/>
      <c r="AL324" s="130"/>
      <c r="AM324" s="127"/>
      <c r="AN324"/>
      <c r="AO324" s="127"/>
      <c r="AP324" s="130"/>
      <c r="AQ324" s="130"/>
      <c r="AR324" s="127"/>
      <c r="AS324"/>
      <c r="AT324" s="127"/>
      <c r="AU324" s="130"/>
      <c r="AV324" s="130"/>
      <c r="AW324" s="127"/>
      <c r="AX324"/>
      <c r="AY324" s="127"/>
      <c r="AZ324" s="127"/>
      <c r="BA324"/>
      <c r="BB324" s="127" t="str">
        <f t="shared" si="69"/>
        <v/>
      </c>
      <c r="BC324" s="127" t="str">
        <f t="shared" si="73"/>
        <v/>
      </c>
      <c r="BD324" s="127" t="str">
        <f t="shared" si="70"/>
        <v/>
      </c>
      <c r="BE324"/>
      <c r="BF324" s="127" t="str">
        <f t="shared" si="74"/>
        <v/>
      </c>
      <c r="BG324" s="127" t="str">
        <f t="shared" si="74"/>
        <v/>
      </c>
      <c r="BH324" s="127" t="str">
        <f t="shared" si="75"/>
        <v/>
      </c>
      <c r="BI324" s="127" t="str">
        <f t="shared" si="76"/>
        <v/>
      </c>
      <c r="BJ324" s="127" t="str">
        <f t="shared" si="76"/>
        <v/>
      </c>
      <c r="BK324" s="127" t="str">
        <f t="shared" si="64"/>
        <v/>
      </c>
      <c r="BL324"/>
      <c r="BM324" s="127" t="str">
        <f t="shared" si="77"/>
        <v/>
      </c>
      <c r="BN324" s="127"/>
      <c r="BO324" s="127"/>
      <c r="BP324" s="127" t="str">
        <f t="shared" si="72"/>
        <v/>
      </c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</row>
    <row r="325" spans="1:112" x14ac:dyDescent="0.2">
      <c r="A325" s="131" t="s">
        <v>754</v>
      </c>
      <c r="B325" s="112" t="s">
        <v>755</v>
      </c>
      <c r="C325" s="24">
        <v>0</v>
      </c>
      <c r="D325" s="24">
        <v>0</v>
      </c>
      <c r="E325" s="24"/>
      <c r="F325" s="24">
        <v>1</v>
      </c>
      <c r="G325" s="24">
        <v>1</v>
      </c>
      <c r="H325" s="24">
        <v>0</v>
      </c>
      <c r="I325" s="24">
        <v>0</v>
      </c>
      <c r="J325" s="132">
        <v>0</v>
      </c>
      <c r="K325" s="132">
        <v>0</v>
      </c>
      <c r="L325" s="132">
        <v>0</v>
      </c>
      <c r="M325" s="132">
        <v>1</v>
      </c>
      <c r="N325" s="132">
        <v>0</v>
      </c>
      <c r="O325" s="132">
        <v>0</v>
      </c>
      <c r="P325" s="132">
        <v>0</v>
      </c>
      <c r="Q325" s="132">
        <v>0</v>
      </c>
      <c r="R325" s="133"/>
      <c r="S325" s="133"/>
      <c r="T325" s="132" t="s">
        <v>67</v>
      </c>
      <c r="U325" s="132" t="s">
        <v>240</v>
      </c>
      <c r="V325" s="132"/>
      <c r="W325" s="132"/>
      <c r="X325" s="132"/>
      <c r="Z325" s="28">
        <v>42927</v>
      </c>
      <c r="AA325" s="134" t="s">
        <v>69</v>
      </c>
      <c r="AB325" s="134" t="s">
        <v>69</v>
      </c>
      <c r="AC325" s="134" t="s">
        <v>69</v>
      </c>
      <c r="AD325" s="134" t="s">
        <v>69</v>
      </c>
      <c r="AE325" s="134" t="s">
        <v>69</v>
      </c>
      <c r="AF325" s="28">
        <v>42955</v>
      </c>
      <c r="AG325" s="28"/>
      <c r="AH325" s="28"/>
      <c r="AJ325" s="135"/>
      <c r="AK325" s="136"/>
      <c r="AL325" s="136"/>
      <c r="AM325" s="135"/>
      <c r="AO325" s="135"/>
      <c r="AP325" s="136"/>
      <c r="AQ325" s="136"/>
      <c r="AR325" s="135"/>
      <c r="AT325" s="135"/>
      <c r="AU325" s="136"/>
      <c r="AV325" s="136"/>
      <c r="AW325" s="135"/>
      <c r="AY325" s="135"/>
      <c r="AZ325" s="135"/>
      <c r="BB325" s="135">
        <f t="shared" si="69"/>
        <v>28</v>
      </c>
      <c r="BC325" s="135" t="str">
        <f t="shared" si="73"/>
        <v/>
      </c>
      <c r="BD325" s="135">
        <f t="shared" si="70"/>
        <v>28</v>
      </c>
      <c r="BF325" s="135" t="str">
        <f t="shared" si="74"/>
        <v/>
      </c>
      <c r="BG325" s="135" t="str">
        <f t="shared" si="74"/>
        <v/>
      </c>
      <c r="BH325" s="135" t="str">
        <f t="shared" si="75"/>
        <v/>
      </c>
      <c r="BI325" s="135" t="str">
        <f t="shared" si="76"/>
        <v/>
      </c>
      <c r="BJ325" s="135" t="str">
        <f t="shared" si="76"/>
        <v/>
      </c>
      <c r="BK325" s="135" t="str">
        <f t="shared" si="64"/>
        <v/>
      </c>
      <c r="BM325" s="135" t="str">
        <f t="shared" si="77"/>
        <v/>
      </c>
      <c r="BN325" s="135"/>
      <c r="BO325" s="135"/>
      <c r="BP325" s="135" t="str">
        <f t="shared" si="72"/>
        <v/>
      </c>
    </row>
    <row r="326" spans="1:112" s="129" customFormat="1" x14ac:dyDescent="0.2">
      <c r="A326" s="120" t="s">
        <v>756</v>
      </c>
      <c r="B326" s="121" t="s">
        <v>757</v>
      </c>
      <c r="C326" s="122">
        <v>0</v>
      </c>
      <c r="D326" s="122">
        <v>0</v>
      </c>
      <c r="E326" s="122"/>
      <c r="F326" s="122">
        <v>0</v>
      </c>
      <c r="G326" s="122">
        <v>0</v>
      </c>
      <c r="H326" s="122">
        <v>0</v>
      </c>
      <c r="I326" s="122">
        <v>1</v>
      </c>
      <c r="J326" s="123">
        <v>7</v>
      </c>
      <c r="K326" s="123">
        <v>0</v>
      </c>
      <c r="L326" s="123"/>
      <c r="M326" s="123"/>
      <c r="N326" s="123">
        <v>0</v>
      </c>
      <c r="O326" s="123"/>
      <c r="P326" s="123">
        <v>0</v>
      </c>
      <c r="Q326" s="123"/>
      <c r="R326" s="124"/>
      <c r="S326" s="124"/>
      <c r="T326" s="123" t="s">
        <v>62</v>
      </c>
      <c r="U326" s="123" t="s">
        <v>90</v>
      </c>
      <c r="V326" s="123"/>
      <c r="W326" s="123"/>
      <c r="X326" s="123"/>
      <c r="Y326"/>
      <c r="Z326" s="126">
        <v>42928</v>
      </c>
      <c r="AA326" s="126">
        <v>42943</v>
      </c>
      <c r="AB326" s="126">
        <v>43117</v>
      </c>
      <c r="AC326" s="126">
        <v>43117</v>
      </c>
      <c r="AD326" s="126">
        <v>43524</v>
      </c>
      <c r="AE326" s="126"/>
      <c r="AF326" s="126"/>
      <c r="AG326" s="126"/>
      <c r="AH326" s="126"/>
      <c r="AI326"/>
      <c r="AJ326" s="127"/>
      <c r="AK326" s="130"/>
      <c r="AL326" s="130"/>
      <c r="AM326" s="127"/>
      <c r="AN326"/>
      <c r="AO326" s="127"/>
      <c r="AP326" s="130"/>
      <c r="AQ326" s="130"/>
      <c r="AR326" s="127"/>
      <c r="AS326"/>
      <c r="AT326" s="127"/>
      <c r="AU326" s="130"/>
      <c r="AV326" s="130"/>
      <c r="AW326" s="127"/>
      <c r="AX326"/>
      <c r="AY326" s="127"/>
      <c r="AZ326" s="127"/>
      <c r="BA326"/>
      <c r="BB326" s="127" t="str">
        <f t="shared" si="69"/>
        <v/>
      </c>
      <c r="BC326" s="127" t="str">
        <f t="shared" si="73"/>
        <v/>
      </c>
      <c r="BD326" s="127" t="str">
        <f t="shared" si="70"/>
        <v/>
      </c>
      <c r="BE326"/>
      <c r="BF326" s="127" t="str">
        <f t="shared" si="74"/>
        <v/>
      </c>
      <c r="BG326" s="127" t="str">
        <f t="shared" si="74"/>
        <v/>
      </c>
      <c r="BH326" s="127" t="str">
        <f t="shared" si="75"/>
        <v/>
      </c>
      <c r="BI326" s="127" t="str">
        <f t="shared" si="76"/>
        <v/>
      </c>
      <c r="BJ326" s="127" t="str">
        <f t="shared" si="76"/>
        <v/>
      </c>
      <c r="BK326" s="127" t="str">
        <f t="shared" si="64"/>
        <v/>
      </c>
      <c r="BL326"/>
      <c r="BM326" s="127" t="str">
        <f t="shared" si="77"/>
        <v/>
      </c>
      <c r="BN326" s="127"/>
      <c r="BO326" s="127"/>
      <c r="BP326" s="127" t="str">
        <f t="shared" si="72"/>
        <v/>
      </c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</row>
    <row r="327" spans="1:112" x14ac:dyDescent="0.2">
      <c r="A327" s="35" t="s">
        <v>758</v>
      </c>
      <c r="B327" s="36" t="s">
        <v>759</v>
      </c>
      <c r="C327" s="75">
        <v>0</v>
      </c>
      <c r="D327" s="36">
        <v>1</v>
      </c>
      <c r="E327" s="36" t="s">
        <v>756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7"/>
      <c r="R327" s="38"/>
      <c r="S327" s="39"/>
      <c r="T327" s="36"/>
      <c r="U327" s="36"/>
      <c r="V327" s="36"/>
      <c r="W327" s="36"/>
      <c r="X327" s="37"/>
      <c r="Z327" s="40">
        <v>42928</v>
      </c>
      <c r="AA327" s="41">
        <v>42943</v>
      </c>
      <c r="AB327" s="41"/>
      <c r="AC327" s="41"/>
      <c r="AD327" s="41"/>
      <c r="AE327" s="41"/>
      <c r="AF327" s="41"/>
      <c r="AG327" s="41"/>
      <c r="AH327" s="42"/>
      <c r="AJ327" s="39"/>
      <c r="AK327" s="43"/>
      <c r="AL327" s="43"/>
      <c r="AM327" s="37"/>
      <c r="AO327" s="39"/>
      <c r="AP327" s="43"/>
      <c r="AQ327" s="43"/>
      <c r="AR327" s="37"/>
      <c r="AT327" s="39"/>
      <c r="AU327" s="43"/>
      <c r="AV327" s="43"/>
      <c r="AW327" s="37"/>
      <c r="AY327" s="39"/>
      <c r="AZ327" s="37"/>
      <c r="BB327" s="37" t="str">
        <f t="shared" si="69"/>
        <v/>
      </c>
      <c r="BC327" s="37" t="str">
        <f t="shared" si="73"/>
        <v/>
      </c>
      <c r="BD327" s="37" t="str">
        <f t="shared" si="70"/>
        <v/>
      </c>
      <c r="BF327" s="37" t="str">
        <f t="shared" si="74"/>
        <v/>
      </c>
      <c r="BG327" s="37" t="str">
        <f t="shared" si="74"/>
        <v/>
      </c>
      <c r="BH327" s="37" t="str">
        <f t="shared" si="75"/>
        <v/>
      </c>
      <c r="BI327" s="37" t="str">
        <f t="shared" si="76"/>
        <v/>
      </c>
      <c r="BJ327" s="37" t="str">
        <f t="shared" si="76"/>
        <v/>
      </c>
      <c r="BK327" s="37" t="str">
        <f t="shared" si="64"/>
        <v/>
      </c>
      <c r="BM327" s="37" t="str">
        <f t="shared" si="77"/>
        <v/>
      </c>
      <c r="BN327" s="37"/>
      <c r="BO327" s="37"/>
      <c r="BP327" s="37" t="str">
        <f t="shared" si="72"/>
        <v/>
      </c>
    </row>
    <row r="328" spans="1:112" x14ac:dyDescent="0.2">
      <c r="A328" s="35" t="s">
        <v>760</v>
      </c>
      <c r="B328" s="36" t="s">
        <v>761</v>
      </c>
      <c r="C328" s="75">
        <v>0</v>
      </c>
      <c r="D328" s="36">
        <v>1</v>
      </c>
      <c r="E328" s="36" t="s">
        <v>756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7"/>
      <c r="R328" s="38"/>
      <c r="S328" s="39"/>
      <c r="T328" s="36"/>
      <c r="U328" s="36"/>
      <c r="V328" s="36"/>
      <c r="W328" s="36"/>
      <c r="X328" s="37"/>
      <c r="Z328" s="40">
        <v>42928</v>
      </c>
      <c r="AA328" s="41">
        <v>42943</v>
      </c>
      <c r="AB328" s="41"/>
      <c r="AC328" s="41"/>
      <c r="AD328" s="41"/>
      <c r="AE328" s="41"/>
      <c r="AF328" s="41"/>
      <c r="AG328" s="41"/>
      <c r="AH328" s="42"/>
      <c r="AJ328" s="39"/>
      <c r="AK328" s="43"/>
      <c r="AL328" s="43"/>
      <c r="AM328" s="37"/>
      <c r="AO328" s="39"/>
      <c r="AP328" s="43"/>
      <c r="AQ328" s="43"/>
      <c r="AR328" s="37"/>
      <c r="AT328" s="39"/>
      <c r="AU328" s="43"/>
      <c r="AV328" s="43"/>
      <c r="AW328" s="37"/>
      <c r="AY328" s="39"/>
      <c r="AZ328" s="37"/>
      <c r="BB328" s="37" t="str">
        <f t="shared" si="69"/>
        <v/>
      </c>
      <c r="BC328" s="37" t="str">
        <f t="shared" si="73"/>
        <v/>
      </c>
      <c r="BD328" s="37" t="str">
        <f t="shared" si="70"/>
        <v/>
      </c>
      <c r="BF328" s="37" t="str">
        <f t="shared" si="74"/>
        <v/>
      </c>
      <c r="BG328" s="37" t="str">
        <f t="shared" si="74"/>
        <v/>
      </c>
      <c r="BH328" s="37" t="str">
        <f t="shared" si="75"/>
        <v/>
      </c>
      <c r="BI328" s="37" t="str">
        <f t="shared" si="76"/>
        <v/>
      </c>
      <c r="BJ328" s="37" t="str">
        <f t="shared" si="76"/>
        <v/>
      </c>
      <c r="BK328" s="37" t="str">
        <f t="shared" si="64"/>
        <v/>
      </c>
      <c r="BM328" s="37" t="str">
        <f t="shared" si="77"/>
        <v/>
      </c>
      <c r="BN328" s="37"/>
      <c r="BO328" s="37"/>
      <c r="BP328" s="37" t="str">
        <f t="shared" si="72"/>
        <v/>
      </c>
    </row>
    <row r="329" spans="1:112" s="53" customFormat="1" ht="12.75" customHeight="1" x14ac:dyDescent="0.2">
      <c r="A329" s="23" t="s">
        <v>762</v>
      </c>
      <c r="B329" s="112" t="s">
        <v>763</v>
      </c>
      <c r="C329" s="24">
        <v>0</v>
      </c>
      <c r="D329" s="24">
        <v>0</v>
      </c>
      <c r="E329" s="24"/>
      <c r="F329" s="24">
        <v>0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1</v>
      </c>
      <c r="N329" s="24">
        <v>0</v>
      </c>
      <c r="O329" s="24">
        <v>0</v>
      </c>
      <c r="P329" s="24">
        <v>0</v>
      </c>
      <c r="Q329" s="24">
        <v>0</v>
      </c>
      <c r="R329" s="26"/>
      <c r="S329" s="24"/>
      <c r="T329" s="24" t="s">
        <v>62</v>
      </c>
      <c r="U329" s="24" t="s">
        <v>131</v>
      </c>
      <c r="V329" s="24"/>
      <c r="W329" s="24"/>
      <c r="X329" s="25"/>
      <c r="Z329" s="28">
        <v>42942</v>
      </c>
      <c r="AA329" s="29">
        <v>42979</v>
      </c>
      <c r="AB329" s="29" t="s">
        <v>69</v>
      </c>
      <c r="AC329" s="29" t="s">
        <v>69</v>
      </c>
      <c r="AD329" s="29" t="s">
        <v>69</v>
      </c>
      <c r="AE329" s="29" t="s">
        <v>69</v>
      </c>
      <c r="AF329" s="32">
        <v>43095</v>
      </c>
      <c r="AG329" s="32"/>
      <c r="AH329" s="110"/>
      <c r="AJ329" s="27"/>
      <c r="AK329" s="32"/>
      <c r="AL329" s="32"/>
      <c r="AM329" s="25"/>
      <c r="AO329" s="27"/>
      <c r="AP329" s="32"/>
      <c r="AQ329" s="32"/>
      <c r="AR329" s="25"/>
      <c r="AT329" s="27"/>
      <c r="AU329" s="32"/>
      <c r="AV329" s="32"/>
      <c r="AW329" s="25"/>
      <c r="AY329" s="27"/>
      <c r="AZ329" s="25"/>
      <c r="BB329" s="25">
        <f t="shared" si="69"/>
        <v>153</v>
      </c>
      <c r="BC329" s="25" t="str">
        <f t="shared" si="73"/>
        <v/>
      </c>
      <c r="BD329" s="25">
        <f t="shared" si="70"/>
        <v>153</v>
      </c>
      <c r="BF329" s="25" t="str">
        <f t="shared" si="74"/>
        <v/>
      </c>
      <c r="BG329" s="25" t="str">
        <f t="shared" si="74"/>
        <v/>
      </c>
      <c r="BH329" s="25" t="str">
        <f t="shared" si="75"/>
        <v/>
      </c>
      <c r="BI329" s="25" t="str">
        <f t="shared" si="76"/>
        <v/>
      </c>
      <c r="BJ329" s="25" t="str">
        <f t="shared" si="76"/>
        <v/>
      </c>
      <c r="BK329" s="25" t="str">
        <f t="shared" si="64"/>
        <v/>
      </c>
      <c r="BM329" s="25" t="str">
        <f t="shared" si="77"/>
        <v/>
      </c>
      <c r="BN329" s="25"/>
      <c r="BO329" s="25"/>
      <c r="BP329" s="25" t="str">
        <f t="shared" si="72"/>
        <v/>
      </c>
    </row>
    <row r="330" spans="1:112" x14ac:dyDescent="0.2">
      <c r="A330" s="35" t="s">
        <v>764</v>
      </c>
      <c r="B330" s="36" t="s">
        <v>765</v>
      </c>
      <c r="C330" s="75">
        <v>0</v>
      </c>
      <c r="D330" s="36">
        <v>1</v>
      </c>
      <c r="E330" s="36" t="s">
        <v>756</v>
      </c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7"/>
      <c r="R330" s="38"/>
      <c r="S330" s="39"/>
      <c r="T330" s="36"/>
      <c r="U330" s="36"/>
      <c r="V330" s="36"/>
      <c r="W330" s="36"/>
      <c r="X330" s="37"/>
      <c r="Z330" s="40">
        <v>42968</v>
      </c>
      <c r="AA330" s="41">
        <v>42978</v>
      </c>
      <c r="AB330" s="41"/>
      <c r="AC330" s="41"/>
      <c r="AD330" s="41"/>
      <c r="AE330" s="41"/>
      <c r="AF330" s="41"/>
      <c r="AG330" s="41"/>
      <c r="AH330" s="42"/>
      <c r="AJ330" s="39"/>
      <c r="AK330" s="43"/>
      <c r="AL330" s="43"/>
      <c r="AM330" s="37"/>
      <c r="AO330" s="39"/>
      <c r="AP330" s="43"/>
      <c r="AQ330" s="43"/>
      <c r="AR330" s="37"/>
      <c r="AT330" s="39"/>
      <c r="AU330" s="43"/>
      <c r="AV330" s="43"/>
      <c r="AW330" s="37"/>
      <c r="AY330" s="39"/>
      <c r="AZ330" s="37"/>
      <c r="BB330" s="37" t="str">
        <f t="shared" si="69"/>
        <v/>
      </c>
      <c r="BC330" s="37" t="str">
        <f t="shared" si="73"/>
        <v/>
      </c>
      <c r="BD330" s="37" t="str">
        <f t="shared" si="70"/>
        <v/>
      </c>
      <c r="BF330" s="37" t="str">
        <f t="shared" si="74"/>
        <v/>
      </c>
      <c r="BG330" s="37" t="str">
        <f t="shared" si="74"/>
        <v/>
      </c>
      <c r="BH330" s="37" t="str">
        <f t="shared" si="75"/>
        <v/>
      </c>
      <c r="BI330" s="37" t="str">
        <f t="shared" si="76"/>
        <v/>
      </c>
      <c r="BJ330" s="37" t="str">
        <f t="shared" si="76"/>
        <v/>
      </c>
      <c r="BK330" s="37" t="str">
        <f t="shared" si="64"/>
        <v/>
      </c>
      <c r="BM330" s="37" t="str">
        <f t="shared" si="77"/>
        <v/>
      </c>
      <c r="BN330" s="37"/>
      <c r="BO330" s="37"/>
      <c r="BP330" s="37" t="str">
        <f t="shared" si="72"/>
        <v/>
      </c>
    </row>
    <row r="331" spans="1:112" s="53" customFormat="1" ht="12.75" customHeight="1" x14ac:dyDescent="0.2">
      <c r="A331" s="23" t="s">
        <v>766</v>
      </c>
      <c r="B331" s="112" t="s">
        <v>767</v>
      </c>
      <c r="C331" s="24">
        <v>0</v>
      </c>
      <c r="D331" s="24">
        <v>0</v>
      </c>
      <c r="E331" s="24"/>
      <c r="F331" s="24">
        <v>1</v>
      </c>
      <c r="G331" s="24">
        <v>1</v>
      </c>
      <c r="H331" s="24">
        <v>0</v>
      </c>
      <c r="I331" s="24">
        <v>1</v>
      </c>
      <c r="J331" s="24">
        <v>2</v>
      </c>
      <c r="K331" s="24">
        <v>2</v>
      </c>
      <c r="L331" s="24"/>
      <c r="M331" s="24"/>
      <c r="N331" s="24">
        <v>0</v>
      </c>
      <c r="O331" s="24"/>
      <c r="P331" s="24">
        <v>0</v>
      </c>
      <c r="Q331" s="24"/>
      <c r="R331" s="26"/>
      <c r="S331" s="24"/>
      <c r="T331" s="24" t="s">
        <v>194</v>
      </c>
      <c r="U331" s="24" t="s">
        <v>260</v>
      </c>
      <c r="V331" s="24"/>
      <c r="W331" s="24"/>
      <c r="X331" s="25"/>
      <c r="Z331" s="28">
        <v>42976</v>
      </c>
      <c r="AA331" s="29">
        <v>42998</v>
      </c>
      <c r="AB331" s="29">
        <v>43150</v>
      </c>
      <c r="AC331" s="29" t="s">
        <v>69</v>
      </c>
      <c r="AD331" s="29" t="s">
        <v>69</v>
      </c>
      <c r="AE331" s="29" t="s">
        <v>69</v>
      </c>
      <c r="AF331" s="32">
        <v>43230</v>
      </c>
      <c r="AG331" s="32"/>
      <c r="AH331" s="110"/>
      <c r="AJ331" s="27"/>
      <c r="AK331" s="32"/>
      <c r="AL331" s="32"/>
      <c r="AM331" s="25"/>
      <c r="AO331" s="27"/>
      <c r="AP331" s="32"/>
      <c r="AQ331" s="32"/>
      <c r="AR331" s="25"/>
      <c r="AT331" s="27"/>
      <c r="AU331" s="32"/>
      <c r="AV331" s="32"/>
      <c r="AW331" s="25"/>
      <c r="AY331" s="27"/>
      <c r="AZ331" s="25"/>
      <c r="BB331" s="25">
        <f t="shared" si="69"/>
        <v>254</v>
      </c>
      <c r="BC331" s="25" t="str">
        <f t="shared" si="73"/>
        <v/>
      </c>
      <c r="BD331" s="25">
        <f t="shared" si="70"/>
        <v>254</v>
      </c>
      <c r="BF331" s="25" t="str">
        <f t="shared" si="74"/>
        <v/>
      </c>
      <c r="BG331" s="25" t="str">
        <f t="shared" si="74"/>
        <v/>
      </c>
      <c r="BH331" s="25" t="str">
        <f t="shared" si="75"/>
        <v/>
      </c>
      <c r="BI331" s="25" t="str">
        <f t="shared" si="76"/>
        <v/>
      </c>
      <c r="BJ331" s="25" t="str">
        <f t="shared" si="76"/>
        <v/>
      </c>
      <c r="BK331" s="25" t="str">
        <f t="shared" si="64"/>
        <v/>
      </c>
      <c r="BM331" s="25" t="str">
        <f t="shared" si="77"/>
        <v/>
      </c>
      <c r="BN331" s="25"/>
      <c r="BO331" s="25"/>
      <c r="BP331" s="25" t="str">
        <f t="shared" si="72"/>
        <v/>
      </c>
    </row>
    <row r="332" spans="1:112" s="53" customFormat="1" ht="12.75" customHeight="1" x14ac:dyDescent="0.2">
      <c r="A332" s="23" t="s">
        <v>768</v>
      </c>
      <c r="B332" s="112" t="s">
        <v>769</v>
      </c>
      <c r="C332" s="24">
        <v>0</v>
      </c>
      <c r="D332" s="24">
        <v>0</v>
      </c>
      <c r="E332" s="24"/>
      <c r="F332" s="24">
        <v>0</v>
      </c>
      <c r="G332" s="24">
        <v>0</v>
      </c>
      <c r="H332" s="24">
        <v>0</v>
      </c>
      <c r="I332" s="24">
        <v>1</v>
      </c>
      <c r="J332" s="24">
        <v>1</v>
      </c>
      <c r="K332" s="24">
        <v>3</v>
      </c>
      <c r="L332" s="24">
        <v>0</v>
      </c>
      <c r="M332" s="24">
        <v>1</v>
      </c>
      <c r="N332" s="24">
        <v>0</v>
      </c>
      <c r="O332" s="24"/>
      <c r="P332" s="24">
        <v>0</v>
      </c>
      <c r="Q332" s="24">
        <v>0</v>
      </c>
      <c r="R332" s="26"/>
      <c r="S332" s="24"/>
      <c r="T332" s="24" t="s">
        <v>124</v>
      </c>
      <c r="U332" s="24" t="s">
        <v>125</v>
      </c>
      <c r="V332" s="24"/>
      <c r="W332" s="24"/>
      <c r="X332" s="25"/>
      <c r="Z332" s="28">
        <v>42998</v>
      </c>
      <c r="AA332" s="29">
        <v>43020</v>
      </c>
      <c r="AB332" s="29">
        <v>43129</v>
      </c>
      <c r="AC332" s="29">
        <v>43167</v>
      </c>
      <c r="AD332" s="29" t="s">
        <v>69</v>
      </c>
      <c r="AE332" s="29" t="s">
        <v>69</v>
      </c>
      <c r="AF332" s="32">
        <v>43357</v>
      </c>
      <c r="AG332" s="32"/>
      <c r="AH332" s="110"/>
      <c r="AJ332" s="27"/>
      <c r="AK332" s="32"/>
      <c r="AL332" s="32"/>
      <c r="AM332" s="25"/>
      <c r="AO332" s="27"/>
      <c r="AP332" s="32"/>
      <c r="AQ332" s="32"/>
      <c r="AR332" s="25"/>
      <c r="AT332" s="27"/>
      <c r="AU332" s="32"/>
      <c r="AV332" s="32"/>
      <c r="AW332" s="25"/>
      <c r="AY332" s="27"/>
      <c r="AZ332" s="25"/>
      <c r="BB332" s="25">
        <f t="shared" si="69"/>
        <v>359</v>
      </c>
      <c r="BC332" s="25" t="str">
        <f t="shared" si="73"/>
        <v/>
      </c>
      <c r="BD332" s="25">
        <f t="shared" si="70"/>
        <v>359</v>
      </c>
      <c r="BF332" s="25" t="str">
        <f t="shared" si="74"/>
        <v/>
      </c>
      <c r="BG332" s="25" t="str">
        <f t="shared" si="74"/>
        <v/>
      </c>
      <c r="BH332" s="25" t="str">
        <f t="shared" si="75"/>
        <v/>
      </c>
      <c r="BI332" s="25" t="str">
        <f t="shared" si="76"/>
        <v/>
      </c>
      <c r="BJ332" s="25" t="str">
        <f t="shared" si="76"/>
        <v/>
      </c>
      <c r="BK332" s="25" t="str">
        <f t="shared" si="64"/>
        <v/>
      </c>
      <c r="BM332" s="25" t="str">
        <f t="shared" si="77"/>
        <v/>
      </c>
      <c r="BN332" s="25"/>
      <c r="BO332" s="25"/>
      <c r="BP332" s="25" t="str">
        <f t="shared" si="72"/>
        <v/>
      </c>
    </row>
    <row r="333" spans="1:112" s="53" customFormat="1" ht="12.75" customHeight="1" x14ac:dyDescent="0.2">
      <c r="A333" s="23" t="s">
        <v>770</v>
      </c>
      <c r="B333" s="112" t="s">
        <v>771</v>
      </c>
      <c r="C333" s="24">
        <v>0</v>
      </c>
      <c r="D333" s="24">
        <v>0</v>
      </c>
      <c r="E333" s="24"/>
      <c r="F333" s="24">
        <v>0</v>
      </c>
      <c r="G333" s="24">
        <v>0</v>
      </c>
      <c r="H333" s="24"/>
      <c r="I333" s="24"/>
      <c r="J333" s="24">
        <v>0</v>
      </c>
      <c r="K333" s="24">
        <v>0</v>
      </c>
      <c r="L333" s="24"/>
      <c r="M333" s="24"/>
      <c r="N333" s="24"/>
      <c r="O333" s="24"/>
      <c r="P333" s="24"/>
      <c r="Q333" s="24"/>
      <c r="R333" s="26"/>
      <c r="S333" s="24"/>
      <c r="T333" s="24" t="s">
        <v>124</v>
      </c>
      <c r="U333" s="24" t="s">
        <v>260</v>
      </c>
      <c r="V333" s="24"/>
      <c r="W333" s="24"/>
      <c r="X333" s="25"/>
      <c r="Z333" s="28">
        <v>43026</v>
      </c>
      <c r="AA333" s="29" t="s">
        <v>69</v>
      </c>
      <c r="AB333" s="29" t="s">
        <v>69</v>
      </c>
      <c r="AC333" s="29" t="s">
        <v>69</v>
      </c>
      <c r="AD333" s="29" t="s">
        <v>69</v>
      </c>
      <c r="AE333" s="29" t="s">
        <v>69</v>
      </c>
      <c r="AF333" s="32">
        <v>43032</v>
      </c>
      <c r="AG333" s="32"/>
      <c r="AH333" s="110"/>
      <c r="AJ333" s="27"/>
      <c r="AK333" s="32"/>
      <c r="AL333" s="32"/>
      <c r="AM333" s="25"/>
      <c r="AO333" s="27"/>
      <c r="AP333" s="32"/>
      <c r="AQ333" s="32"/>
      <c r="AR333" s="25"/>
      <c r="AT333" s="27"/>
      <c r="AU333" s="32"/>
      <c r="AV333" s="32"/>
      <c r="AW333" s="25"/>
      <c r="AY333" s="27"/>
      <c r="AZ333" s="25"/>
      <c r="BB333" s="25">
        <f t="shared" si="69"/>
        <v>6</v>
      </c>
      <c r="BC333" s="25" t="str">
        <f t="shared" si="73"/>
        <v/>
      </c>
      <c r="BD333" s="25">
        <f t="shared" si="70"/>
        <v>6</v>
      </c>
      <c r="BF333" s="25" t="str">
        <f t="shared" si="74"/>
        <v/>
      </c>
      <c r="BG333" s="25" t="str">
        <f t="shared" si="74"/>
        <v/>
      </c>
      <c r="BH333" s="25" t="str">
        <f t="shared" si="75"/>
        <v/>
      </c>
      <c r="BI333" s="25" t="str">
        <f t="shared" si="76"/>
        <v/>
      </c>
      <c r="BJ333" s="25" t="str">
        <f t="shared" si="76"/>
        <v/>
      </c>
      <c r="BK333" s="25" t="str">
        <f t="shared" si="64"/>
        <v/>
      </c>
      <c r="BM333" s="25" t="str">
        <f t="shared" si="77"/>
        <v/>
      </c>
      <c r="BN333" s="25"/>
      <c r="BO333" s="25"/>
      <c r="BP333" s="25" t="str">
        <f t="shared" si="72"/>
        <v/>
      </c>
    </row>
    <row r="334" spans="1:112" x14ac:dyDescent="0.2">
      <c r="A334" s="35" t="s">
        <v>772</v>
      </c>
      <c r="B334" s="36" t="s">
        <v>773</v>
      </c>
      <c r="C334" s="75">
        <v>0</v>
      </c>
      <c r="D334" s="36">
        <v>1</v>
      </c>
      <c r="E334" s="36" t="s">
        <v>756</v>
      </c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7"/>
      <c r="R334" s="38"/>
      <c r="S334" s="39"/>
      <c r="T334" s="36"/>
      <c r="U334" s="36"/>
      <c r="V334" s="36"/>
      <c r="W334" s="36"/>
      <c r="X334" s="37"/>
      <c r="Z334" s="40">
        <v>43027</v>
      </c>
      <c r="AA334" s="41">
        <v>43034</v>
      </c>
      <c r="AB334" s="41"/>
      <c r="AC334" s="41"/>
      <c r="AD334" s="41"/>
      <c r="AE334" s="41"/>
      <c r="AF334" s="41"/>
      <c r="AG334" s="41"/>
      <c r="AH334" s="42"/>
      <c r="AJ334" s="39"/>
      <c r="AK334" s="43"/>
      <c r="AL334" s="43"/>
      <c r="AM334" s="37"/>
      <c r="AO334" s="39"/>
      <c r="AP334" s="43"/>
      <c r="AQ334" s="43"/>
      <c r="AR334" s="37"/>
      <c r="AT334" s="39"/>
      <c r="AU334" s="43"/>
      <c r="AV334" s="43"/>
      <c r="AW334" s="37"/>
      <c r="AY334" s="39"/>
      <c r="AZ334" s="37"/>
      <c r="BB334" s="37" t="str">
        <f t="shared" si="69"/>
        <v/>
      </c>
      <c r="BC334" s="37" t="str">
        <f t="shared" si="73"/>
        <v/>
      </c>
      <c r="BD334" s="37" t="str">
        <f t="shared" si="70"/>
        <v/>
      </c>
      <c r="BF334" s="37" t="str">
        <f t="shared" si="74"/>
        <v/>
      </c>
      <c r="BG334" s="37" t="str">
        <f t="shared" si="74"/>
        <v/>
      </c>
      <c r="BH334" s="37" t="str">
        <f t="shared" si="75"/>
        <v/>
      </c>
      <c r="BI334" s="37" t="str">
        <f t="shared" si="76"/>
        <v/>
      </c>
      <c r="BJ334" s="37" t="str">
        <f t="shared" si="76"/>
        <v/>
      </c>
      <c r="BK334" s="37" t="str">
        <f t="shared" si="64"/>
        <v/>
      </c>
      <c r="BM334" s="37" t="str">
        <f t="shared" si="77"/>
        <v/>
      </c>
      <c r="BN334" s="37"/>
      <c r="BO334" s="37"/>
      <c r="BP334" s="37" t="str">
        <f t="shared" si="72"/>
        <v/>
      </c>
    </row>
    <row r="335" spans="1:112" s="104" customFormat="1" ht="12.75" customHeight="1" x14ac:dyDescent="0.2">
      <c r="A335" s="84" t="s">
        <v>774</v>
      </c>
      <c r="B335" s="105" t="s">
        <v>775</v>
      </c>
      <c r="C335" s="85">
        <v>0</v>
      </c>
      <c r="D335" s="85">
        <v>0</v>
      </c>
      <c r="E335" s="85"/>
      <c r="F335" s="85">
        <v>0</v>
      </c>
      <c r="G335" s="85">
        <v>0</v>
      </c>
      <c r="H335" s="85">
        <v>0</v>
      </c>
      <c r="I335" s="85">
        <v>1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  <c r="Q335" s="86">
        <v>1</v>
      </c>
      <c r="R335" s="87">
        <v>168</v>
      </c>
      <c r="S335" s="88" t="s">
        <v>66</v>
      </c>
      <c r="T335" s="85" t="s">
        <v>124</v>
      </c>
      <c r="U335" s="85" t="s">
        <v>125</v>
      </c>
      <c r="V335" s="85">
        <v>0</v>
      </c>
      <c r="W335" s="85">
        <v>1</v>
      </c>
      <c r="X335" s="86" t="s">
        <v>692</v>
      </c>
      <c r="Y335" s="53"/>
      <c r="Z335" s="89">
        <v>43046</v>
      </c>
      <c r="AA335" s="92">
        <v>43055</v>
      </c>
      <c r="AB335" s="90">
        <v>43153</v>
      </c>
      <c r="AC335" s="90">
        <v>43193</v>
      </c>
      <c r="AD335" s="90">
        <v>43319</v>
      </c>
      <c r="AE335" s="90">
        <v>43419</v>
      </c>
      <c r="AF335" s="92">
        <v>43531</v>
      </c>
      <c r="AG335" s="92">
        <v>43544</v>
      </c>
      <c r="AH335" s="106"/>
      <c r="AI335" s="53"/>
      <c r="AJ335" s="88"/>
      <c r="AK335" s="92"/>
      <c r="AL335" s="92"/>
      <c r="AM335" s="86"/>
      <c r="AN335" s="53"/>
      <c r="AO335" s="88"/>
      <c r="AP335" s="92"/>
      <c r="AQ335" s="92"/>
      <c r="AR335" s="86"/>
      <c r="AS335" s="53"/>
      <c r="AT335" s="88"/>
      <c r="AU335" s="92"/>
      <c r="AV335" s="92"/>
      <c r="AW335" s="86"/>
      <c r="AX335" s="53"/>
      <c r="AY335" s="88"/>
      <c r="AZ335" s="86"/>
      <c r="BA335" s="53"/>
      <c r="BB335" s="86">
        <f t="shared" si="69"/>
        <v>485</v>
      </c>
      <c r="BC335" s="86">
        <f t="shared" si="73"/>
        <v>-43544</v>
      </c>
      <c r="BD335" s="86">
        <f t="shared" si="70"/>
        <v>-43059</v>
      </c>
      <c r="BE335" s="53"/>
      <c r="BF335" s="86">
        <f t="shared" si="74"/>
        <v>9</v>
      </c>
      <c r="BG335" s="86">
        <f t="shared" si="74"/>
        <v>98</v>
      </c>
      <c r="BH335" s="86">
        <f t="shared" si="75"/>
        <v>166</v>
      </c>
      <c r="BI335" s="86">
        <f t="shared" si="76"/>
        <v>100</v>
      </c>
      <c r="BJ335" s="86">
        <f t="shared" si="76"/>
        <v>112</v>
      </c>
      <c r="BK335" s="86">
        <f t="shared" si="64"/>
        <v>485</v>
      </c>
      <c r="BL335" s="53"/>
      <c r="BM335" s="86" t="str">
        <f t="shared" si="77"/>
        <v/>
      </c>
      <c r="BN335" s="86"/>
      <c r="BO335" s="86"/>
      <c r="BP335" s="86" t="str">
        <f t="shared" si="72"/>
        <v/>
      </c>
      <c r="BQ335" s="53"/>
      <c r="BR335" s="53"/>
      <c r="BS335" s="53"/>
      <c r="BT335" s="53"/>
      <c r="BU335" s="53"/>
      <c r="BV335" s="53"/>
      <c r="BW335" s="53"/>
      <c r="BX335" s="53"/>
      <c r="BY335" s="53"/>
      <c r="BZ335" s="53"/>
      <c r="CA335" s="53"/>
      <c r="CB335" s="53"/>
      <c r="CC335" s="53"/>
      <c r="CD335" s="53"/>
      <c r="CE335" s="53"/>
      <c r="CF335" s="53"/>
      <c r="CG335" s="53"/>
      <c r="CH335" s="53"/>
      <c r="CI335" s="53"/>
      <c r="CJ335" s="53"/>
      <c r="CK335" s="53"/>
      <c r="CL335" s="53"/>
      <c r="CM335" s="53"/>
      <c r="CN335" s="53"/>
      <c r="CO335" s="53"/>
      <c r="CP335" s="53"/>
      <c r="CQ335" s="53"/>
      <c r="CR335" s="53"/>
      <c r="CS335" s="53"/>
      <c r="CT335" s="53"/>
      <c r="CU335" s="53"/>
      <c r="CV335" s="53"/>
      <c r="CW335" s="53"/>
      <c r="CX335" s="53"/>
      <c r="CY335" s="53"/>
      <c r="CZ335" s="53"/>
      <c r="DA335" s="53"/>
      <c r="DB335" s="53"/>
    </row>
    <row r="336" spans="1:112" s="104" customFormat="1" ht="12.75" customHeight="1" x14ac:dyDescent="0.2">
      <c r="A336" s="84" t="s">
        <v>776</v>
      </c>
      <c r="B336" s="105" t="s">
        <v>777</v>
      </c>
      <c r="C336" s="85">
        <v>0</v>
      </c>
      <c r="D336" s="85">
        <v>0</v>
      </c>
      <c r="E336" s="85"/>
      <c r="F336" s="85">
        <v>0</v>
      </c>
      <c r="G336" s="85">
        <v>0</v>
      </c>
      <c r="H336" s="85">
        <v>0</v>
      </c>
      <c r="I336" s="85">
        <v>1</v>
      </c>
      <c r="J336" s="85">
        <v>1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  <c r="Q336" s="86">
        <v>1</v>
      </c>
      <c r="R336" s="87">
        <v>164</v>
      </c>
      <c r="S336" s="88" t="s">
        <v>72</v>
      </c>
      <c r="T336" s="85" t="s">
        <v>62</v>
      </c>
      <c r="U336" s="85" t="s">
        <v>260</v>
      </c>
      <c r="V336" s="85">
        <v>1</v>
      </c>
      <c r="W336" s="85">
        <v>1</v>
      </c>
      <c r="X336" s="86" t="s">
        <v>692</v>
      </c>
      <c r="Y336" s="53"/>
      <c r="Z336" s="89">
        <v>43059</v>
      </c>
      <c r="AA336" s="92">
        <v>43082</v>
      </c>
      <c r="AB336" s="90">
        <v>43138</v>
      </c>
      <c r="AC336" s="90">
        <v>43180</v>
      </c>
      <c r="AD336" s="90">
        <v>43265</v>
      </c>
      <c r="AE336" s="90">
        <v>43312</v>
      </c>
      <c r="AF336" s="92">
        <v>43371</v>
      </c>
      <c r="AG336" s="92">
        <v>43383</v>
      </c>
      <c r="AH336" s="106"/>
      <c r="AI336" s="53"/>
      <c r="AJ336" s="88"/>
      <c r="AK336" s="92"/>
      <c r="AL336" s="92"/>
      <c r="AM336" s="86"/>
      <c r="AN336" s="53"/>
      <c r="AO336" s="88"/>
      <c r="AP336" s="92"/>
      <c r="AQ336" s="92"/>
      <c r="AR336" s="86"/>
      <c r="AS336" s="53"/>
      <c r="AT336" s="88"/>
      <c r="AU336" s="92"/>
      <c r="AV336" s="92"/>
      <c r="AW336" s="86"/>
      <c r="AX336" s="53"/>
      <c r="AY336" s="88"/>
      <c r="AZ336" s="86"/>
      <c r="BA336" s="53"/>
      <c r="BB336" s="86">
        <f t="shared" si="69"/>
        <v>312</v>
      </c>
      <c r="BC336" s="86">
        <f t="shared" si="73"/>
        <v>-43383</v>
      </c>
      <c r="BD336" s="86">
        <f t="shared" si="70"/>
        <v>-43071</v>
      </c>
      <c r="BE336" s="53"/>
      <c r="BF336" s="86">
        <f t="shared" si="74"/>
        <v>23</v>
      </c>
      <c r="BG336" s="86">
        <f t="shared" si="74"/>
        <v>56</v>
      </c>
      <c r="BH336" s="86">
        <f t="shared" si="75"/>
        <v>127</v>
      </c>
      <c r="BI336" s="86">
        <f t="shared" si="76"/>
        <v>47</v>
      </c>
      <c r="BJ336" s="86">
        <f t="shared" si="76"/>
        <v>59</v>
      </c>
      <c r="BK336" s="86">
        <f t="shared" si="64"/>
        <v>312</v>
      </c>
      <c r="BL336" s="53"/>
      <c r="BM336" s="86" t="str">
        <f t="shared" si="77"/>
        <v/>
      </c>
      <c r="BN336" s="86"/>
      <c r="BO336" s="86"/>
      <c r="BP336" s="86" t="str">
        <f t="shared" si="72"/>
        <v/>
      </c>
      <c r="BQ336" s="53"/>
      <c r="BR336" s="53"/>
      <c r="BS336" s="53"/>
      <c r="BT336" s="53"/>
      <c r="BU336" s="53"/>
      <c r="BV336" s="53"/>
      <c r="BW336" s="53"/>
      <c r="BX336" s="53"/>
      <c r="BY336" s="53"/>
      <c r="BZ336" s="53"/>
      <c r="CA336" s="53"/>
      <c r="CB336" s="53"/>
      <c r="CC336" s="53"/>
      <c r="CD336" s="53"/>
      <c r="CE336" s="53"/>
      <c r="CF336" s="53"/>
      <c r="CG336" s="53"/>
      <c r="CH336" s="53"/>
      <c r="CI336" s="53"/>
      <c r="CJ336" s="53"/>
      <c r="CK336" s="53"/>
      <c r="CL336" s="53"/>
      <c r="CM336" s="53"/>
      <c r="CN336" s="53"/>
      <c r="CO336" s="53"/>
      <c r="CP336" s="53"/>
      <c r="CQ336" s="53"/>
      <c r="CR336" s="53"/>
      <c r="CS336" s="53"/>
      <c r="CT336" s="53"/>
      <c r="CU336" s="53"/>
      <c r="CV336" s="53"/>
      <c r="CW336" s="53"/>
      <c r="CX336" s="53"/>
      <c r="CY336" s="53"/>
      <c r="CZ336" s="53"/>
      <c r="DA336" s="53"/>
      <c r="DB336" s="53"/>
    </row>
    <row r="337" spans="1:112" s="53" customFormat="1" ht="12.75" customHeight="1" x14ac:dyDescent="0.2">
      <c r="A337" s="23" t="s">
        <v>778</v>
      </c>
      <c r="B337" s="112" t="s">
        <v>779</v>
      </c>
      <c r="C337" s="24">
        <v>0</v>
      </c>
      <c r="D337" s="24">
        <v>0</v>
      </c>
      <c r="E337" s="24"/>
      <c r="F337" s="24">
        <v>0</v>
      </c>
      <c r="G337" s="24">
        <v>0</v>
      </c>
      <c r="H337" s="24">
        <v>0</v>
      </c>
      <c r="I337" s="24">
        <v>1</v>
      </c>
      <c r="J337" s="24">
        <v>0</v>
      </c>
      <c r="K337" s="24">
        <v>0</v>
      </c>
      <c r="L337" s="24">
        <v>0</v>
      </c>
      <c r="M337" s="24">
        <v>1</v>
      </c>
      <c r="N337" s="24">
        <v>0</v>
      </c>
      <c r="O337" s="24">
        <v>0</v>
      </c>
      <c r="P337" s="24">
        <v>0</v>
      </c>
      <c r="Q337" s="24">
        <v>0</v>
      </c>
      <c r="R337" s="26"/>
      <c r="S337" s="24"/>
      <c r="T337" s="24" t="s">
        <v>62</v>
      </c>
      <c r="U337" s="24" t="s">
        <v>99</v>
      </c>
      <c r="V337" s="24"/>
      <c r="W337" s="24"/>
      <c r="X337" s="25"/>
      <c r="Z337" s="28">
        <v>43060</v>
      </c>
      <c r="AA337" s="29">
        <v>43090</v>
      </c>
      <c r="AB337" s="29">
        <v>43265</v>
      </c>
      <c r="AC337" s="29">
        <v>43307</v>
      </c>
      <c r="AD337" s="29" t="s">
        <v>69</v>
      </c>
      <c r="AE337" s="29" t="s">
        <v>69</v>
      </c>
      <c r="AF337" s="32">
        <v>43389</v>
      </c>
      <c r="AG337" s="32"/>
      <c r="AH337" s="110"/>
      <c r="AJ337" s="27"/>
      <c r="AK337" s="32"/>
      <c r="AL337" s="32"/>
      <c r="AM337" s="25"/>
      <c r="AO337" s="27"/>
      <c r="AP337" s="32"/>
      <c r="AQ337" s="32"/>
      <c r="AR337" s="25"/>
      <c r="AT337" s="27"/>
      <c r="AU337" s="32"/>
      <c r="AV337" s="32"/>
      <c r="AW337" s="25"/>
      <c r="AY337" s="27"/>
      <c r="AZ337" s="25"/>
      <c r="BB337" s="25">
        <f t="shared" si="69"/>
        <v>329</v>
      </c>
      <c r="BC337" s="25" t="str">
        <f t="shared" si="73"/>
        <v/>
      </c>
      <c r="BD337" s="25">
        <f t="shared" si="70"/>
        <v>329</v>
      </c>
      <c r="BF337" s="25" t="str">
        <f t="shared" si="74"/>
        <v/>
      </c>
      <c r="BG337" s="25" t="str">
        <f t="shared" si="74"/>
        <v/>
      </c>
      <c r="BH337" s="25" t="str">
        <f t="shared" si="75"/>
        <v/>
      </c>
      <c r="BI337" s="25" t="str">
        <f t="shared" si="76"/>
        <v/>
      </c>
      <c r="BJ337" s="25" t="str">
        <f t="shared" si="76"/>
        <v/>
      </c>
      <c r="BK337" s="25" t="str">
        <f t="shared" si="64"/>
        <v/>
      </c>
      <c r="BM337" s="25" t="str">
        <f t="shared" si="77"/>
        <v/>
      </c>
      <c r="BN337" s="25"/>
      <c r="BO337" s="25"/>
      <c r="BP337" s="25" t="str">
        <f t="shared" si="72"/>
        <v/>
      </c>
    </row>
    <row r="338" spans="1:112" s="104" customFormat="1" ht="12.75" customHeight="1" x14ac:dyDescent="0.2">
      <c r="A338" s="84" t="s">
        <v>780</v>
      </c>
      <c r="B338" s="105" t="s">
        <v>781</v>
      </c>
      <c r="C338" s="85">
        <v>0</v>
      </c>
      <c r="D338" s="85">
        <v>0</v>
      </c>
      <c r="E338" s="85"/>
      <c r="F338" s="85">
        <v>0</v>
      </c>
      <c r="G338" s="85">
        <v>0</v>
      </c>
      <c r="H338" s="85">
        <v>0</v>
      </c>
      <c r="I338" s="85">
        <v>1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  <c r="O338" s="85">
        <v>0</v>
      </c>
      <c r="P338" s="85">
        <v>0</v>
      </c>
      <c r="Q338" s="86">
        <v>1</v>
      </c>
      <c r="R338" s="87">
        <v>169</v>
      </c>
      <c r="S338" s="88" t="s">
        <v>66</v>
      </c>
      <c r="T338" s="85" t="s">
        <v>124</v>
      </c>
      <c r="U338" s="85" t="s">
        <v>125</v>
      </c>
      <c r="V338" s="85">
        <v>1</v>
      </c>
      <c r="W338" s="85">
        <v>1</v>
      </c>
      <c r="X338" s="86" t="s">
        <v>692</v>
      </c>
      <c r="Y338" s="53"/>
      <c r="Z338" s="89">
        <v>43067</v>
      </c>
      <c r="AA338" s="92">
        <v>43117</v>
      </c>
      <c r="AB338" s="90">
        <v>43195</v>
      </c>
      <c r="AC338" s="90">
        <v>43235</v>
      </c>
      <c r="AD338" s="90">
        <v>43314</v>
      </c>
      <c r="AE338" s="90">
        <v>43425</v>
      </c>
      <c r="AF338" s="92">
        <v>43531</v>
      </c>
      <c r="AG338" s="92">
        <v>43544</v>
      </c>
      <c r="AH338" s="106"/>
      <c r="AI338" s="53"/>
      <c r="AJ338" s="88"/>
      <c r="AK338" s="92"/>
      <c r="AL338" s="92"/>
      <c r="AM338" s="86"/>
      <c r="AN338" s="53"/>
      <c r="AO338" s="88"/>
      <c r="AP338" s="92"/>
      <c r="AQ338" s="92"/>
      <c r="AR338" s="86"/>
      <c r="AS338" s="53"/>
      <c r="AT338" s="88"/>
      <c r="AU338" s="92"/>
      <c r="AV338" s="92"/>
      <c r="AW338" s="86"/>
      <c r="AX338" s="53"/>
      <c r="AY338" s="88"/>
      <c r="AZ338" s="86"/>
      <c r="BA338" s="53"/>
      <c r="BB338" s="86">
        <f t="shared" si="69"/>
        <v>464</v>
      </c>
      <c r="BC338" s="86">
        <f t="shared" si="73"/>
        <v>-43544</v>
      </c>
      <c r="BD338" s="86">
        <f t="shared" si="70"/>
        <v>-43080</v>
      </c>
      <c r="BE338" s="53"/>
      <c r="BF338" s="86">
        <f t="shared" si="74"/>
        <v>50</v>
      </c>
      <c r="BG338" s="86">
        <f t="shared" si="74"/>
        <v>78</v>
      </c>
      <c r="BH338" s="86">
        <f t="shared" si="75"/>
        <v>119</v>
      </c>
      <c r="BI338" s="86">
        <f t="shared" si="76"/>
        <v>111</v>
      </c>
      <c r="BJ338" s="86">
        <f t="shared" si="76"/>
        <v>106</v>
      </c>
      <c r="BK338" s="86">
        <f t="shared" si="64"/>
        <v>464</v>
      </c>
      <c r="BL338" s="53"/>
      <c r="BM338" s="86" t="str">
        <f t="shared" si="77"/>
        <v/>
      </c>
      <c r="BN338" s="86"/>
      <c r="BO338" s="86"/>
      <c r="BP338" s="86" t="str">
        <f t="shared" si="72"/>
        <v/>
      </c>
      <c r="BQ338" s="53"/>
      <c r="BR338" s="53"/>
      <c r="BS338" s="53"/>
      <c r="BT338" s="53"/>
      <c r="BU338" s="53"/>
      <c r="BV338" s="53"/>
      <c r="BW338" s="53"/>
      <c r="BX338" s="53"/>
      <c r="BY338" s="53"/>
      <c r="BZ338" s="53"/>
      <c r="CA338" s="53"/>
      <c r="CB338" s="53"/>
      <c r="CC338" s="53"/>
      <c r="CD338" s="53"/>
      <c r="CE338" s="53"/>
      <c r="CF338" s="53"/>
      <c r="CG338" s="53"/>
      <c r="CH338" s="53"/>
      <c r="CI338" s="53"/>
      <c r="CJ338" s="53"/>
      <c r="CK338" s="53"/>
      <c r="CL338" s="53"/>
      <c r="CM338" s="53"/>
      <c r="CN338" s="53"/>
      <c r="CO338" s="53"/>
      <c r="CP338" s="53"/>
      <c r="CQ338" s="53"/>
      <c r="CR338" s="53"/>
      <c r="CS338" s="53"/>
      <c r="CT338" s="53"/>
      <c r="CU338" s="53"/>
      <c r="CV338" s="53"/>
      <c r="CW338" s="53"/>
      <c r="CX338" s="53"/>
      <c r="CY338" s="53"/>
      <c r="CZ338" s="53"/>
      <c r="DA338" s="53"/>
      <c r="DB338" s="53"/>
    </row>
    <row r="339" spans="1:112" s="53" customFormat="1" ht="12.75" customHeight="1" x14ac:dyDescent="0.2">
      <c r="A339" s="23" t="s">
        <v>782</v>
      </c>
      <c r="B339" s="112" t="s">
        <v>783</v>
      </c>
      <c r="C339" s="24">
        <v>0</v>
      </c>
      <c r="D339" s="24">
        <v>0</v>
      </c>
      <c r="E339" s="24"/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1</v>
      </c>
      <c r="O339" s="24">
        <v>0</v>
      </c>
      <c r="P339" s="24">
        <v>0</v>
      </c>
      <c r="Q339" s="24">
        <v>0</v>
      </c>
      <c r="R339" s="26"/>
      <c r="S339" s="24"/>
      <c r="T339" s="24" t="s">
        <v>124</v>
      </c>
      <c r="U339" s="24" t="s">
        <v>260</v>
      </c>
      <c r="V339" s="24"/>
      <c r="W339" s="24"/>
      <c r="X339" s="25"/>
      <c r="Z339" s="28">
        <v>43069</v>
      </c>
      <c r="AA339" s="29"/>
      <c r="AB339" s="29"/>
      <c r="AC339" s="29"/>
      <c r="AD339" s="29"/>
      <c r="AE339" s="29"/>
      <c r="AF339" s="32">
        <v>43097</v>
      </c>
      <c r="AG339" s="32"/>
      <c r="AH339" s="110"/>
      <c r="AJ339" s="27"/>
      <c r="AK339" s="32"/>
      <c r="AL339" s="32"/>
      <c r="AM339" s="25"/>
      <c r="AO339" s="27"/>
      <c r="AP339" s="32"/>
      <c r="AQ339" s="32"/>
      <c r="AR339" s="25"/>
      <c r="AT339" s="27"/>
      <c r="AU339" s="32"/>
      <c r="AV339" s="32"/>
      <c r="AW339" s="25"/>
      <c r="AY339" s="27"/>
      <c r="AZ339" s="25"/>
      <c r="BB339" s="25">
        <f t="shared" si="69"/>
        <v>28</v>
      </c>
      <c r="BC339" s="25" t="str">
        <f t="shared" si="73"/>
        <v/>
      </c>
      <c r="BD339" s="25">
        <f t="shared" si="70"/>
        <v>28</v>
      </c>
      <c r="BF339" s="25" t="str">
        <f t="shared" si="74"/>
        <v/>
      </c>
      <c r="BG339" s="25" t="str">
        <f t="shared" si="74"/>
        <v/>
      </c>
      <c r="BH339" s="25" t="str">
        <f t="shared" si="75"/>
        <v/>
      </c>
      <c r="BI339" s="25" t="str">
        <f t="shared" si="76"/>
        <v/>
      </c>
      <c r="BJ339" s="25" t="str">
        <f t="shared" si="76"/>
        <v/>
      </c>
      <c r="BK339" s="25" t="str">
        <f t="shared" ref="BK339:BK353" si="78">+IF(AND($I339=1,$Q339=1),AF339-Z339,"")</f>
        <v/>
      </c>
      <c r="BM339" s="25" t="str">
        <f t="shared" si="77"/>
        <v/>
      </c>
      <c r="BN339" s="25"/>
      <c r="BO339" s="25"/>
      <c r="BP339" s="25" t="str">
        <f t="shared" si="72"/>
        <v/>
      </c>
    </row>
    <row r="340" spans="1:112" x14ac:dyDescent="0.2">
      <c r="A340" s="35" t="s">
        <v>784</v>
      </c>
      <c r="B340" s="36" t="s">
        <v>785</v>
      </c>
      <c r="C340" s="75">
        <v>0</v>
      </c>
      <c r="D340" s="36">
        <v>1</v>
      </c>
      <c r="E340" s="36" t="s">
        <v>778</v>
      </c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7"/>
      <c r="R340" s="38"/>
      <c r="S340" s="39"/>
      <c r="T340" s="36"/>
      <c r="U340" s="36"/>
      <c r="V340" s="36"/>
      <c r="W340" s="36"/>
      <c r="X340" s="37"/>
      <c r="Z340" s="40">
        <v>43070</v>
      </c>
      <c r="AA340" s="41">
        <v>43098</v>
      </c>
      <c r="AB340" s="41"/>
      <c r="AC340" s="41"/>
      <c r="AD340" s="41"/>
      <c r="AE340" s="41"/>
      <c r="AF340" s="41">
        <v>43215</v>
      </c>
      <c r="AG340" s="41"/>
      <c r="AH340" s="42"/>
      <c r="AJ340" s="39"/>
      <c r="AK340" s="43"/>
      <c r="AL340" s="43"/>
      <c r="AM340" s="37"/>
      <c r="AO340" s="39"/>
      <c r="AP340" s="43"/>
      <c r="AQ340" s="43"/>
      <c r="AR340" s="37"/>
      <c r="AT340" s="39"/>
      <c r="AU340" s="43"/>
      <c r="AV340" s="43"/>
      <c r="AW340" s="37"/>
      <c r="AY340" s="39"/>
      <c r="AZ340" s="37"/>
      <c r="BB340" s="37">
        <f t="shared" si="69"/>
        <v>145</v>
      </c>
      <c r="BC340" s="37" t="str">
        <f t="shared" si="73"/>
        <v/>
      </c>
      <c r="BD340" s="37">
        <f t="shared" si="70"/>
        <v>145</v>
      </c>
      <c r="BF340" s="37" t="str">
        <f t="shared" si="74"/>
        <v/>
      </c>
      <c r="BG340" s="37" t="str">
        <f t="shared" si="74"/>
        <v/>
      </c>
      <c r="BH340" s="37" t="str">
        <f t="shared" si="75"/>
        <v/>
      </c>
      <c r="BI340" s="37" t="str">
        <f t="shared" si="76"/>
        <v/>
      </c>
      <c r="BJ340" s="37" t="str">
        <f t="shared" si="76"/>
        <v/>
      </c>
      <c r="BK340" s="37" t="str">
        <f t="shared" si="78"/>
        <v/>
      </c>
      <c r="BM340" s="37" t="str">
        <f t="shared" si="77"/>
        <v/>
      </c>
      <c r="BN340" s="37"/>
      <c r="BO340" s="37"/>
      <c r="BP340" s="37" t="str">
        <f t="shared" si="72"/>
        <v/>
      </c>
    </row>
    <row r="341" spans="1:112" s="138" customFormat="1" x14ac:dyDescent="0.2">
      <c r="A341" s="23" t="s">
        <v>786</v>
      </c>
      <c r="B341" s="137" t="s">
        <v>787</v>
      </c>
      <c r="C341" s="24">
        <v>0</v>
      </c>
      <c r="D341" s="24">
        <v>0</v>
      </c>
      <c r="E341" s="24"/>
      <c r="F341" s="24">
        <v>0</v>
      </c>
      <c r="G341" s="24">
        <v>0</v>
      </c>
      <c r="H341" s="24">
        <v>0</v>
      </c>
      <c r="I341" s="24">
        <v>0</v>
      </c>
      <c r="J341" s="132">
        <v>0</v>
      </c>
      <c r="K341" s="132">
        <v>0</v>
      </c>
      <c r="L341" s="132">
        <v>0</v>
      </c>
      <c r="M341" s="132">
        <v>0</v>
      </c>
      <c r="N341" s="132">
        <v>0</v>
      </c>
      <c r="O341" s="132">
        <v>0</v>
      </c>
      <c r="P341" s="132">
        <v>0</v>
      </c>
      <c r="Q341" s="132">
        <v>1</v>
      </c>
      <c r="R341" s="26">
        <v>162</v>
      </c>
      <c r="S341" s="24" t="s">
        <v>66</v>
      </c>
      <c r="T341" s="132" t="s">
        <v>124</v>
      </c>
      <c r="U341" s="132" t="s">
        <v>125</v>
      </c>
      <c r="V341" s="132"/>
      <c r="W341" s="132"/>
      <c r="X341" s="132"/>
      <c r="Y341" s="53"/>
      <c r="Z341" s="54">
        <v>43074</v>
      </c>
      <c r="AA341" s="134">
        <v>43123</v>
      </c>
      <c r="AB341" s="134" t="s">
        <v>69</v>
      </c>
      <c r="AC341" s="134" t="s">
        <v>69</v>
      </c>
      <c r="AD341" s="134" t="s">
        <v>69</v>
      </c>
      <c r="AE341" s="134" t="s">
        <v>69</v>
      </c>
      <c r="AF341" s="28">
        <v>43251</v>
      </c>
      <c r="AG341" s="28"/>
      <c r="AH341" s="28"/>
      <c r="AI341" s="53"/>
      <c r="AJ341" s="27"/>
      <c r="AK341" s="28"/>
      <c r="AL341" s="28"/>
      <c r="AM341" s="27"/>
      <c r="AN341" s="53"/>
      <c r="AO341" s="27"/>
      <c r="AP341" s="28"/>
      <c r="AQ341" s="28"/>
      <c r="AR341" s="27"/>
      <c r="AS341" s="53"/>
      <c r="AT341" s="27"/>
      <c r="AU341" s="28"/>
      <c r="AV341" s="28"/>
      <c r="AW341" s="27"/>
      <c r="AX341" s="53"/>
      <c r="AY341" s="27"/>
      <c r="AZ341" s="27"/>
      <c r="BA341" s="53"/>
      <c r="BB341" s="27">
        <f t="shared" si="69"/>
        <v>177</v>
      </c>
      <c r="BC341" s="27" t="str">
        <f t="shared" si="73"/>
        <v/>
      </c>
      <c r="BD341" s="27">
        <f t="shared" si="70"/>
        <v>177</v>
      </c>
      <c r="BE341" s="53"/>
      <c r="BF341" s="27" t="str">
        <f t="shared" si="74"/>
        <v/>
      </c>
      <c r="BG341" s="27" t="str">
        <f t="shared" si="74"/>
        <v/>
      </c>
      <c r="BH341" s="27" t="str">
        <f t="shared" si="75"/>
        <v/>
      </c>
      <c r="BI341" s="27" t="str">
        <f t="shared" si="76"/>
        <v/>
      </c>
      <c r="BJ341" s="27" t="str">
        <f t="shared" si="76"/>
        <v/>
      </c>
      <c r="BK341" s="27" t="str">
        <f t="shared" si="78"/>
        <v/>
      </c>
      <c r="BL341" s="53"/>
      <c r="BM341" s="27">
        <f t="shared" si="77"/>
        <v>49</v>
      </c>
      <c r="BN341" s="27"/>
      <c r="BO341" s="27"/>
      <c r="BP341" s="27">
        <f t="shared" si="72"/>
        <v>177</v>
      </c>
      <c r="BQ341" s="53"/>
      <c r="BR341" s="53"/>
      <c r="BS341" s="53"/>
      <c r="BT341" s="53"/>
      <c r="BU341" s="53"/>
      <c r="BV341" s="53"/>
      <c r="BW341" s="53"/>
      <c r="BX341" s="53"/>
      <c r="BY341" s="53"/>
      <c r="BZ341" s="53"/>
      <c r="CA341" s="53"/>
      <c r="CB341" s="53"/>
      <c r="CC341" s="53"/>
      <c r="CD341" s="53"/>
      <c r="CE341" s="53"/>
      <c r="CF341" s="53"/>
      <c r="CG341" s="53"/>
      <c r="CH341" s="53"/>
      <c r="CI341" s="53"/>
      <c r="CJ341" s="53"/>
      <c r="CK341" s="53"/>
      <c r="CL341" s="53"/>
      <c r="CM341" s="53"/>
      <c r="CN341" s="53"/>
      <c r="CO341" s="53"/>
      <c r="CP341" s="53"/>
      <c r="CQ341" s="53"/>
      <c r="CR341" s="53"/>
      <c r="CS341" s="53"/>
      <c r="CT341" s="53"/>
      <c r="CU341" s="53"/>
      <c r="CV341" s="53"/>
      <c r="CW341" s="53"/>
      <c r="CX341" s="53"/>
      <c r="CY341" s="53"/>
      <c r="CZ341" s="53"/>
      <c r="DA341" s="53"/>
      <c r="DB341" s="53"/>
      <c r="DC341" s="53"/>
      <c r="DD341" s="53"/>
      <c r="DE341" s="53"/>
      <c r="DF341" s="53"/>
      <c r="DG341" s="53"/>
      <c r="DH341" s="53"/>
    </row>
    <row r="342" spans="1:112" s="53" customFormat="1" ht="12.75" customHeight="1" x14ac:dyDescent="0.2">
      <c r="A342" s="139" t="s">
        <v>788</v>
      </c>
      <c r="B342" s="140" t="s">
        <v>69</v>
      </c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2"/>
      <c r="S342" s="142"/>
      <c r="T342" s="141" t="s">
        <v>67</v>
      </c>
      <c r="U342" s="141" t="s">
        <v>76</v>
      </c>
      <c r="V342" s="141"/>
      <c r="W342" s="141"/>
      <c r="X342" s="143"/>
      <c r="Y342"/>
      <c r="Z342" s="144">
        <v>43074</v>
      </c>
      <c r="AA342" s="145"/>
      <c r="AB342" s="145"/>
      <c r="AC342" s="145"/>
      <c r="AD342" s="145"/>
      <c r="AE342" s="145"/>
      <c r="AF342" s="145"/>
      <c r="AG342" s="145"/>
      <c r="AH342" s="146"/>
      <c r="AI342"/>
      <c r="AJ342" s="147"/>
      <c r="AK342" s="148"/>
      <c r="AL342" s="148"/>
      <c r="AM342" s="149"/>
      <c r="AN342"/>
      <c r="AO342" s="147"/>
      <c r="AP342" s="148"/>
      <c r="AQ342" s="148"/>
      <c r="AR342" s="149"/>
      <c r="AS342"/>
      <c r="AT342" s="147"/>
      <c r="AU342" s="148"/>
      <c r="AV342" s="148"/>
      <c r="AW342" s="149"/>
      <c r="AX342"/>
      <c r="AY342" s="147"/>
      <c r="AZ342" s="149"/>
      <c r="BA342"/>
      <c r="BB342" s="149" t="str">
        <f t="shared" si="69"/>
        <v/>
      </c>
      <c r="BC342" s="149" t="str">
        <f t="shared" si="73"/>
        <v/>
      </c>
      <c r="BD342" s="149" t="str">
        <f t="shared" si="70"/>
        <v/>
      </c>
      <c r="BE342"/>
      <c r="BF342" s="149" t="str">
        <f t="shared" si="74"/>
        <v/>
      </c>
      <c r="BG342" s="149" t="str">
        <f t="shared" si="74"/>
        <v/>
      </c>
      <c r="BH342" s="149" t="str">
        <f t="shared" si="75"/>
        <v/>
      </c>
      <c r="BI342" s="149" t="str">
        <f t="shared" si="76"/>
        <v/>
      </c>
      <c r="BJ342" s="149" t="str">
        <f t="shared" si="76"/>
        <v/>
      </c>
      <c r="BK342" s="149" t="str">
        <f t="shared" si="78"/>
        <v/>
      </c>
      <c r="BL342"/>
      <c r="BM342" s="149" t="str">
        <f t="shared" si="77"/>
        <v/>
      </c>
      <c r="BN342" s="149"/>
      <c r="BO342" s="149"/>
      <c r="BP342" s="149" t="str">
        <f t="shared" si="72"/>
        <v/>
      </c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 s="138"/>
      <c r="DD342" s="138"/>
      <c r="DE342" s="138"/>
      <c r="DF342" s="138"/>
      <c r="DG342" s="138"/>
      <c r="DH342" s="138"/>
    </row>
    <row r="343" spans="1:112" s="78" customFormat="1" x14ac:dyDescent="0.2">
      <c r="A343" s="66" t="s">
        <v>789</v>
      </c>
      <c r="B343" s="67" t="s">
        <v>790</v>
      </c>
      <c r="C343" s="67">
        <v>0</v>
      </c>
      <c r="D343" s="67">
        <v>0</v>
      </c>
      <c r="E343" s="67"/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7">
        <v>0</v>
      </c>
      <c r="L343" s="67">
        <v>0</v>
      </c>
      <c r="M343" s="67">
        <v>0</v>
      </c>
      <c r="N343" s="67">
        <v>1</v>
      </c>
      <c r="O343" s="67">
        <v>0</v>
      </c>
      <c r="P343" s="67">
        <v>0</v>
      </c>
      <c r="Q343" s="68">
        <v>0</v>
      </c>
      <c r="R343" s="69"/>
      <c r="S343" s="70"/>
      <c r="T343" s="67" t="s">
        <v>124</v>
      </c>
      <c r="U343" s="67" t="s">
        <v>125</v>
      </c>
      <c r="V343" s="67"/>
      <c r="W343" s="67"/>
      <c r="X343" s="68"/>
      <c r="Y343" s="53"/>
      <c r="Z343" s="71">
        <v>43090</v>
      </c>
      <c r="AA343" s="72"/>
      <c r="AB343" s="72"/>
      <c r="AC343" s="72"/>
      <c r="AD343" s="72"/>
      <c r="AE343" s="72"/>
      <c r="AF343" s="72">
        <v>43102</v>
      </c>
      <c r="AG343" s="72"/>
      <c r="AH343" s="73"/>
      <c r="AI343" s="53"/>
      <c r="AJ343" s="70"/>
      <c r="AK343" s="74"/>
      <c r="AL343" s="74"/>
      <c r="AM343" s="68"/>
      <c r="AN343" s="53"/>
      <c r="AO343" s="70"/>
      <c r="AP343" s="74"/>
      <c r="AQ343" s="74"/>
      <c r="AR343" s="68"/>
      <c r="AS343" s="53"/>
      <c r="AT343" s="70"/>
      <c r="AU343" s="74"/>
      <c r="AV343" s="74"/>
      <c r="AW343" s="68"/>
      <c r="AX343" s="53"/>
      <c r="AY343" s="70"/>
      <c r="AZ343" s="68"/>
      <c r="BA343" s="53"/>
      <c r="BB343" s="68">
        <f t="shared" si="69"/>
        <v>12</v>
      </c>
      <c r="BC343" s="68" t="str">
        <f t="shared" si="73"/>
        <v/>
      </c>
      <c r="BD343" s="68">
        <f t="shared" si="70"/>
        <v>12</v>
      </c>
      <c r="BE343" s="53"/>
      <c r="BF343" s="68" t="str">
        <f t="shared" si="74"/>
        <v/>
      </c>
      <c r="BG343" s="68" t="str">
        <f t="shared" si="74"/>
        <v/>
      </c>
      <c r="BH343" s="68" t="str">
        <f t="shared" si="75"/>
        <v/>
      </c>
      <c r="BI343" s="68" t="str">
        <f t="shared" si="76"/>
        <v/>
      </c>
      <c r="BJ343" s="68" t="str">
        <f t="shared" si="76"/>
        <v/>
      </c>
      <c r="BK343" s="68" t="str">
        <f t="shared" si="78"/>
        <v/>
      </c>
      <c r="BL343" s="53"/>
      <c r="BM343" s="68" t="str">
        <f t="shared" si="77"/>
        <v/>
      </c>
      <c r="BN343" s="68"/>
      <c r="BO343" s="68"/>
      <c r="BP343" s="68" t="str">
        <f t="shared" si="72"/>
        <v/>
      </c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</row>
    <row r="344" spans="1:112" s="53" customFormat="1" ht="12.75" customHeight="1" x14ac:dyDescent="0.2">
      <c r="A344" s="23" t="s">
        <v>791</v>
      </c>
      <c r="B344" s="112" t="s">
        <v>792</v>
      </c>
      <c r="C344" s="24">
        <v>0</v>
      </c>
      <c r="D344" s="24">
        <v>0</v>
      </c>
      <c r="E344" s="24"/>
      <c r="F344" s="24">
        <v>0</v>
      </c>
      <c r="G344" s="24">
        <v>0</v>
      </c>
      <c r="H344" s="24">
        <v>0</v>
      </c>
      <c r="I344" s="24"/>
      <c r="J344" s="24">
        <v>0</v>
      </c>
      <c r="K344" s="24">
        <v>0</v>
      </c>
      <c r="L344" s="24"/>
      <c r="M344" s="24"/>
      <c r="N344" s="24">
        <v>0</v>
      </c>
      <c r="O344" s="24"/>
      <c r="P344" s="24">
        <v>0</v>
      </c>
      <c r="Q344" s="24"/>
      <c r="R344" s="26"/>
      <c r="S344" s="24"/>
      <c r="T344" s="24" t="s">
        <v>124</v>
      </c>
      <c r="U344" s="24" t="s">
        <v>125</v>
      </c>
      <c r="V344" s="24"/>
      <c r="W344" s="24"/>
      <c r="X344" s="25"/>
      <c r="Z344" s="28">
        <v>43110</v>
      </c>
      <c r="AA344" s="29" t="s">
        <v>69</v>
      </c>
      <c r="AB344" s="29" t="s">
        <v>69</v>
      </c>
      <c r="AC344" s="29" t="s">
        <v>69</v>
      </c>
      <c r="AD344" s="29" t="s">
        <v>69</v>
      </c>
      <c r="AE344" s="29" t="s">
        <v>69</v>
      </c>
      <c r="AF344" s="32">
        <v>43228</v>
      </c>
      <c r="AG344" s="32"/>
      <c r="AH344" s="110"/>
      <c r="AJ344" s="27"/>
      <c r="AK344" s="32"/>
      <c r="AL344" s="32"/>
      <c r="AM344" s="25"/>
      <c r="AO344" s="27"/>
      <c r="AP344" s="32"/>
      <c r="AQ344" s="32"/>
      <c r="AR344" s="25"/>
      <c r="AT344" s="27"/>
      <c r="AU344" s="32"/>
      <c r="AV344" s="32"/>
      <c r="AW344" s="25"/>
      <c r="AY344" s="27"/>
      <c r="AZ344" s="25"/>
      <c r="BB344" s="25">
        <f t="shared" si="69"/>
        <v>118</v>
      </c>
      <c r="BC344" s="25" t="str">
        <f t="shared" si="73"/>
        <v/>
      </c>
      <c r="BD344" s="25">
        <f t="shared" si="70"/>
        <v>118</v>
      </c>
      <c r="BF344" s="25" t="str">
        <f t="shared" si="74"/>
        <v/>
      </c>
      <c r="BG344" s="25" t="str">
        <f t="shared" si="74"/>
        <v/>
      </c>
      <c r="BH344" s="25" t="str">
        <f t="shared" si="75"/>
        <v/>
      </c>
      <c r="BI344" s="25" t="str">
        <f t="shared" si="76"/>
        <v/>
      </c>
      <c r="BJ344" s="25" t="str">
        <f t="shared" si="76"/>
        <v/>
      </c>
      <c r="BK344" s="25" t="str">
        <f t="shared" si="78"/>
        <v/>
      </c>
      <c r="BM344" s="25" t="str">
        <f t="shared" si="77"/>
        <v/>
      </c>
      <c r="BN344" s="25"/>
      <c r="BO344" s="25"/>
      <c r="BP344" s="25" t="str">
        <f t="shared" si="72"/>
        <v/>
      </c>
    </row>
    <row r="345" spans="1:112" s="53" customFormat="1" ht="12.75" customHeight="1" x14ac:dyDescent="0.2">
      <c r="A345" s="23" t="s">
        <v>793</v>
      </c>
      <c r="B345" s="112" t="s">
        <v>794</v>
      </c>
      <c r="C345" s="24">
        <v>0</v>
      </c>
      <c r="D345" s="24">
        <v>0</v>
      </c>
      <c r="E345" s="24"/>
      <c r="F345" s="24">
        <v>0</v>
      </c>
      <c r="G345" s="24">
        <v>0</v>
      </c>
      <c r="H345" s="24">
        <v>0</v>
      </c>
      <c r="I345" s="24">
        <v>1</v>
      </c>
      <c r="J345" s="24">
        <v>0</v>
      </c>
      <c r="K345" s="24">
        <v>1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1</v>
      </c>
      <c r="R345" s="26">
        <v>170</v>
      </c>
      <c r="S345" s="24" t="s">
        <v>66</v>
      </c>
      <c r="T345" s="24" t="s">
        <v>124</v>
      </c>
      <c r="U345" s="24" t="s">
        <v>125</v>
      </c>
      <c r="V345" s="24">
        <v>1</v>
      </c>
      <c r="W345" s="24">
        <v>0</v>
      </c>
      <c r="X345" s="25"/>
      <c r="Z345" s="28">
        <v>43115</v>
      </c>
      <c r="AA345" s="29">
        <v>43130</v>
      </c>
      <c r="AB345" s="29">
        <v>43339</v>
      </c>
      <c r="AC345" s="29">
        <v>43382</v>
      </c>
      <c r="AD345" s="29">
        <v>43475</v>
      </c>
      <c r="AE345" s="29">
        <v>43509</v>
      </c>
      <c r="AF345" s="32">
        <v>43537</v>
      </c>
      <c r="AG345" s="32"/>
      <c r="AH345" s="110"/>
      <c r="AJ345" s="27"/>
      <c r="AK345" s="32"/>
      <c r="AL345" s="32"/>
      <c r="AM345" s="25"/>
      <c r="AO345" s="27"/>
      <c r="AP345" s="32"/>
      <c r="AQ345" s="32"/>
      <c r="AR345" s="25"/>
      <c r="AT345" s="27"/>
      <c r="AU345" s="32"/>
      <c r="AV345" s="32"/>
      <c r="AW345" s="25"/>
      <c r="AY345" s="27"/>
      <c r="AZ345" s="25"/>
      <c r="BB345" s="25">
        <f t="shared" si="69"/>
        <v>422</v>
      </c>
      <c r="BC345" s="25" t="str">
        <f t="shared" si="73"/>
        <v/>
      </c>
      <c r="BD345" s="25">
        <f t="shared" si="70"/>
        <v>422</v>
      </c>
      <c r="BF345" s="25">
        <f t="shared" si="74"/>
        <v>15</v>
      </c>
      <c r="BG345" s="25">
        <f t="shared" si="74"/>
        <v>209</v>
      </c>
      <c r="BH345" s="25">
        <f t="shared" si="75"/>
        <v>136</v>
      </c>
      <c r="BI345" s="25">
        <f t="shared" si="76"/>
        <v>34</v>
      </c>
      <c r="BJ345" s="25">
        <f t="shared" si="76"/>
        <v>28</v>
      </c>
      <c r="BK345" s="25">
        <f t="shared" si="78"/>
        <v>422</v>
      </c>
      <c r="BM345" s="25" t="str">
        <f t="shared" si="77"/>
        <v/>
      </c>
      <c r="BN345" s="25"/>
      <c r="BO345" s="25"/>
      <c r="BP345" s="25" t="str">
        <f t="shared" si="72"/>
        <v/>
      </c>
    </row>
    <row r="346" spans="1:112" s="129" customFormat="1" x14ac:dyDescent="0.2">
      <c r="A346" s="120" t="s">
        <v>795</v>
      </c>
      <c r="B346" s="121" t="s">
        <v>796</v>
      </c>
      <c r="C346" s="122">
        <v>0</v>
      </c>
      <c r="D346" s="122">
        <v>0</v>
      </c>
      <c r="E346" s="122"/>
      <c r="F346" s="122">
        <v>1</v>
      </c>
      <c r="G346" s="122">
        <v>1</v>
      </c>
      <c r="H346" s="122">
        <v>0</v>
      </c>
      <c r="I346" s="122"/>
      <c r="J346" s="123">
        <v>0</v>
      </c>
      <c r="K346" s="123">
        <v>0</v>
      </c>
      <c r="L346" s="123"/>
      <c r="M346" s="123"/>
      <c r="N346" s="123">
        <v>0</v>
      </c>
      <c r="O346" s="123"/>
      <c r="P346" s="123">
        <v>0</v>
      </c>
      <c r="Q346" s="123"/>
      <c r="R346" s="124"/>
      <c r="S346" s="124"/>
      <c r="T346" s="123" t="s">
        <v>62</v>
      </c>
      <c r="U346" s="122" t="s">
        <v>131</v>
      </c>
      <c r="V346" s="123"/>
      <c r="W346" s="123"/>
      <c r="X346" s="123"/>
      <c r="Y346"/>
      <c r="Z346" s="126">
        <v>43154</v>
      </c>
      <c r="AA346" s="126">
        <v>43168</v>
      </c>
      <c r="AB346" s="126">
        <v>43383</v>
      </c>
      <c r="AC346" s="126">
        <v>43383</v>
      </c>
      <c r="AD346" s="126"/>
      <c r="AE346" s="126"/>
      <c r="AF346" s="126"/>
      <c r="AG346" s="126"/>
      <c r="AH346" s="126"/>
      <c r="AI346"/>
      <c r="AJ346" s="127"/>
      <c r="AK346" s="130"/>
      <c r="AL346" s="130"/>
      <c r="AM346" s="127"/>
      <c r="AN346"/>
      <c r="AO346" s="127"/>
      <c r="AP346" s="130"/>
      <c r="AQ346" s="130"/>
      <c r="AR346" s="127"/>
      <c r="AS346"/>
      <c r="AT346" s="127"/>
      <c r="AU346" s="130"/>
      <c r="AV346" s="130"/>
      <c r="AW346" s="127"/>
      <c r="AX346"/>
      <c r="AY346" s="127"/>
      <c r="AZ346" s="127"/>
      <c r="BA346"/>
      <c r="BB346" s="127" t="str">
        <f t="shared" si="69"/>
        <v/>
      </c>
      <c r="BC346" s="127" t="str">
        <f t="shared" si="73"/>
        <v/>
      </c>
      <c r="BD346" s="127" t="str">
        <f t="shared" si="70"/>
        <v/>
      </c>
      <c r="BE346"/>
      <c r="BF346" s="127" t="str">
        <f t="shared" si="74"/>
        <v/>
      </c>
      <c r="BG346" s="127" t="str">
        <f t="shared" si="74"/>
        <v/>
      </c>
      <c r="BH346" s="127" t="str">
        <f t="shared" si="75"/>
        <v/>
      </c>
      <c r="BI346" s="127" t="str">
        <f t="shared" si="76"/>
        <v/>
      </c>
      <c r="BJ346" s="127" t="str">
        <f t="shared" si="76"/>
        <v/>
      </c>
      <c r="BK346" s="127" t="str">
        <f t="shared" si="78"/>
        <v/>
      </c>
      <c r="BL346"/>
      <c r="BM346" s="127" t="str">
        <f t="shared" si="77"/>
        <v/>
      </c>
      <c r="BN346" s="127"/>
      <c r="BO346" s="127"/>
      <c r="BP346" s="127" t="str">
        <f t="shared" si="72"/>
        <v/>
      </c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</row>
    <row r="347" spans="1:112" s="78" customFormat="1" x14ac:dyDescent="0.2">
      <c r="A347" s="66" t="s">
        <v>797</v>
      </c>
      <c r="B347" s="67" t="s">
        <v>798</v>
      </c>
      <c r="C347" s="67">
        <v>0</v>
      </c>
      <c r="D347" s="67">
        <v>0</v>
      </c>
      <c r="E347" s="67"/>
      <c r="F347" s="67">
        <v>0</v>
      </c>
      <c r="G347" s="67">
        <v>0</v>
      </c>
      <c r="H347" s="67">
        <v>0</v>
      </c>
      <c r="I347" s="67">
        <v>0</v>
      </c>
      <c r="J347" s="67">
        <v>0</v>
      </c>
      <c r="K347" s="67">
        <v>0</v>
      </c>
      <c r="L347" s="67">
        <v>0</v>
      </c>
      <c r="M347" s="67">
        <v>0</v>
      </c>
      <c r="N347" s="67">
        <v>0</v>
      </c>
      <c r="O347" s="67">
        <v>1</v>
      </c>
      <c r="P347" s="67">
        <v>0</v>
      </c>
      <c r="Q347" s="68">
        <v>0</v>
      </c>
      <c r="R347" s="69"/>
      <c r="S347" s="70"/>
      <c r="T347" s="67" t="s">
        <v>62</v>
      </c>
      <c r="U347" s="67" t="s">
        <v>260</v>
      </c>
      <c r="V347" s="67"/>
      <c r="W347" s="67"/>
      <c r="X347" s="68"/>
      <c r="Y347" s="53"/>
      <c r="Z347" s="71">
        <v>43180</v>
      </c>
      <c r="AA347" s="72"/>
      <c r="AB347" s="72"/>
      <c r="AC347" s="72"/>
      <c r="AD347" s="72"/>
      <c r="AE347" s="72"/>
      <c r="AF347" s="72">
        <v>43202</v>
      </c>
      <c r="AG347" s="72"/>
      <c r="AH347" s="73"/>
      <c r="AI347" s="53"/>
      <c r="AJ347" s="70"/>
      <c r="AK347" s="74"/>
      <c r="AL347" s="74"/>
      <c r="AM347" s="68"/>
      <c r="AN347" s="53"/>
      <c r="AO347" s="70"/>
      <c r="AP347" s="74"/>
      <c r="AQ347" s="74"/>
      <c r="AR347" s="68"/>
      <c r="AS347" s="53"/>
      <c r="AT347" s="70"/>
      <c r="AU347" s="74"/>
      <c r="AV347" s="74"/>
      <c r="AW347" s="68"/>
      <c r="AX347" s="53"/>
      <c r="AY347" s="70"/>
      <c r="AZ347" s="68"/>
      <c r="BA347" s="53"/>
      <c r="BB347" s="68">
        <f t="shared" si="69"/>
        <v>22</v>
      </c>
      <c r="BC347" s="68" t="str">
        <f t="shared" si="73"/>
        <v/>
      </c>
      <c r="BD347" s="68">
        <f t="shared" si="70"/>
        <v>22</v>
      </c>
      <c r="BE347" s="53"/>
      <c r="BF347" s="68" t="str">
        <f t="shared" si="74"/>
        <v/>
      </c>
      <c r="BG347" s="68" t="str">
        <f t="shared" si="74"/>
        <v/>
      </c>
      <c r="BH347" s="68" t="str">
        <f t="shared" si="75"/>
        <v/>
      </c>
      <c r="BI347" s="68" t="str">
        <f t="shared" si="76"/>
        <v/>
      </c>
      <c r="BJ347" s="68" t="str">
        <f t="shared" si="76"/>
        <v/>
      </c>
      <c r="BK347" s="68" t="str">
        <f t="shared" si="78"/>
        <v/>
      </c>
      <c r="BL347" s="53"/>
      <c r="BM347" s="68" t="str">
        <f t="shared" si="77"/>
        <v/>
      </c>
      <c r="BN347" s="68"/>
      <c r="BO347" s="68"/>
      <c r="BP347" s="68" t="str">
        <f t="shared" si="72"/>
        <v/>
      </c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</row>
    <row r="348" spans="1:112" s="78" customFormat="1" x14ac:dyDescent="0.2">
      <c r="A348" s="66" t="s">
        <v>799</v>
      </c>
      <c r="B348" s="67" t="s">
        <v>800</v>
      </c>
      <c r="C348" s="67">
        <v>0</v>
      </c>
      <c r="D348" s="67">
        <v>0</v>
      </c>
      <c r="E348" s="67"/>
      <c r="F348" s="67">
        <v>0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>
        <v>0</v>
      </c>
      <c r="M348" s="67">
        <v>0</v>
      </c>
      <c r="N348" s="67">
        <v>1</v>
      </c>
      <c r="O348" s="67">
        <v>0</v>
      </c>
      <c r="P348" s="67">
        <v>0</v>
      </c>
      <c r="Q348" s="68">
        <v>0</v>
      </c>
      <c r="R348" s="69"/>
      <c r="S348" s="70"/>
      <c r="T348" s="67" t="s">
        <v>62</v>
      </c>
      <c r="U348" s="67" t="s">
        <v>260</v>
      </c>
      <c r="V348" s="67"/>
      <c r="W348" s="67"/>
      <c r="X348" s="68"/>
      <c r="Y348" s="53"/>
      <c r="Z348" s="71">
        <v>43188</v>
      </c>
      <c r="AA348" s="72"/>
      <c r="AB348" s="72"/>
      <c r="AC348" s="72"/>
      <c r="AD348" s="72"/>
      <c r="AE348" s="72"/>
      <c r="AF348" s="72">
        <v>43200</v>
      </c>
      <c r="AG348" s="72"/>
      <c r="AH348" s="73"/>
      <c r="AI348" s="53"/>
      <c r="AJ348" s="70"/>
      <c r="AK348" s="74"/>
      <c r="AL348" s="74"/>
      <c r="AM348" s="68"/>
      <c r="AN348" s="53"/>
      <c r="AO348" s="70"/>
      <c r="AP348" s="74"/>
      <c r="AQ348" s="74"/>
      <c r="AR348" s="68"/>
      <c r="AS348" s="53"/>
      <c r="AT348" s="70"/>
      <c r="AU348" s="74"/>
      <c r="AV348" s="74"/>
      <c r="AW348" s="68"/>
      <c r="AX348" s="53"/>
      <c r="AY348" s="70"/>
      <c r="AZ348" s="68"/>
      <c r="BA348" s="53"/>
      <c r="BB348" s="68">
        <f t="shared" si="69"/>
        <v>12</v>
      </c>
      <c r="BC348" s="68" t="str">
        <f t="shared" si="73"/>
        <v/>
      </c>
      <c r="BD348" s="68">
        <f t="shared" si="70"/>
        <v>12</v>
      </c>
      <c r="BE348" s="53"/>
      <c r="BF348" s="68" t="str">
        <f t="shared" si="74"/>
        <v/>
      </c>
      <c r="BG348" s="68" t="str">
        <f t="shared" si="74"/>
        <v/>
      </c>
      <c r="BH348" s="68" t="str">
        <f t="shared" si="75"/>
        <v/>
      </c>
      <c r="BI348" s="68" t="str">
        <f t="shared" si="76"/>
        <v/>
      </c>
      <c r="BJ348" s="68" t="str">
        <f t="shared" si="76"/>
        <v/>
      </c>
      <c r="BK348" s="68" t="str">
        <f t="shared" si="78"/>
        <v/>
      </c>
      <c r="BL348" s="53"/>
      <c r="BM348" s="68" t="str">
        <f t="shared" si="77"/>
        <v/>
      </c>
      <c r="BN348" s="68"/>
      <c r="BO348" s="68"/>
      <c r="BP348" s="68" t="str">
        <f t="shared" si="72"/>
        <v/>
      </c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</row>
    <row r="349" spans="1:112" s="53" customFormat="1" ht="12.75" customHeight="1" x14ac:dyDescent="0.2">
      <c r="A349" s="23" t="s">
        <v>801</v>
      </c>
      <c r="B349" s="112" t="s">
        <v>802</v>
      </c>
      <c r="C349" s="24">
        <v>0</v>
      </c>
      <c r="D349" s="24">
        <v>0</v>
      </c>
      <c r="E349" s="24"/>
      <c r="F349" s="24">
        <v>1</v>
      </c>
      <c r="G349" s="24">
        <v>1</v>
      </c>
      <c r="H349" s="24">
        <v>0</v>
      </c>
      <c r="I349" s="24"/>
      <c r="J349" s="24">
        <v>0</v>
      </c>
      <c r="K349" s="24">
        <v>0</v>
      </c>
      <c r="L349" s="24"/>
      <c r="M349" s="24"/>
      <c r="N349" s="24">
        <v>0</v>
      </c>
      <c r="O349" s="24"/>
      <c r="P349" s="24">
        <v>0</v>
      </c>
      <c r="Q349" s="24"/>
      <c r="R349" s="26"/>
      <c r="S349" s="24"/>
      <c r="T349" s="24" t="s">
        <v>803</v>
      </c>
      <c r="U349" s="24" t="s">
        <v>804</v>
      </c>
      <c r="V349" s="24"/>
      <c r="W349" s="24"/>
      <c r="X349" s="25"/>
      <c r="Z349" s="28">
        <v>43196</v>
      </c>
      <c r="AA349" s="29">
        <v>43229</v>
      </c>
      <c r="AB349" s="29" t="s">
        <v>69</v>
      </c>
      <c r="AC349" s="29" t="s">
        <v>69</v>
      </c>
      <c r="AD349" s="29" t="s">
        <v>69</v>
      </c>
      <c r="AE349" s="29" t="s">
        <v>69</v>
      </c>
      <c r="AF349" s="32">
        <v>43312</v>
      </c>
      <c r="AG349" s="32"/>
      <c r="AH349" s="110"/>
      <c r="AJ349" s="27"/>
      <c r="AK349" s="32"/>
      <c r="AL349" s="32"/>
      <c r="AM349" s="25"/>
      <c r="AO349" s="27"/>
      <c r="AP349" s="32"/>
      <c r="AQ349" s="32"/>
      <c r="AR349" s="25"/>
      <c r="AT349" s="27"/>
      <c r="AU349" s="32"/>
      <c r="AV349" s="32"/>
      <c r="AW349" s="25"/>
      <c r="AY349" s="27"/>
      <c r="AZ349" s="25"/>
      <c r="BB349" s="25">
        <f t="shared" si="69"/>
        <v>116</v>
      </c>
      <c r="BC349" s="25" t="str">
        <f t="shared" si="73"/>
        <v/>
      </c>
      <c r="BD349" s="25">
        <f t="shared" si="70"/>
        <v>116</v>
      </c>
      <c r="BF349" s="25" t="str">
        <f t="shared" si="74"/>
        <v/>
      </c>
      <c r="BG349" s="25" t="str">
        <f t="shared" si="74"/>
        <v/>
      </c>
      <c r="BH349" s="25" t="str">
        <f t="shared" si="75"/>
        <v/>
      </c>
      <c r="BI349" s="25" t="str">
        <f t="shared" si="76"/>
        <v/>
      </c>
      <c r="BJ349" s="25" t="str">
        <f t="shared" si="76"/>
        <v/>
      </c>
      <c r="BK349" s="25" t="str">
        <f t="shared" si="78"/>
        <v/>
      </c>
      <c r="BM349" s="25" t="str">
        <f t="shared" si="77"/>
        <v/>
      </c>
      <c r="BN349" s="25"/>
      <c r="BO349" s="25"/>
      <c r="BP349" s="25" t="str">
        <f t="shared" si="72"/>
        <v/>
      </c>
    </row>
    <row r="350" spans="1:112" s="53" customFormat="1" ht="12.75" customHeight="1" x14ac:dyDescent="0.2">
      <c r="A350" s="23" t="s">
        <v>805</v>
      </c>
      <c r="B350" s="112" t="s">
        <v>806</v>
      </c>
      <c r="C350" s="24">
        <v>0</v>
      </c>
      <c r="D350" s="24">
        <v>0</v>
      </c>
      <c r="E350" s="24"/>
      <c r="F350" s="24">
        <v>0</v>
      </c>
      <c r="G350" s="24">
        <v>0</v>
      </c>
      <c r="H350" s="24">
        <v>0</v>
      </c>
      <c r="I350" s="24"/>
      <c r="J350" s="24">
        <v>0</v>
      </c>
      <c r="K350" s="24">
        <v>0</v>
      </c>
      <c r="L350" s="24"/>
      <c r="M350" s="24"/>
      <c r="N350" s="24">
        <v>0</v>
      </c>
      <c r="O350" s="24"/>
      <c r="P350" s="24">
        <v>0</v>
      </c>
      <c r="Q350" s="24"/>
      <c r="R350" s="26"/>
      <c r="S350" s="24"/>
      <c r="T350" s="24" t="s">
        <v>62</v>
      </c>
      <c r="U350" s="24" t="s">
        <v>76</v>
      </c>
      <c r="V350" s="24"/>
      <c r="W350" s="24"/>
      <c r="X350" s="25"/>
      <c r="Z350" s="28">
        <v>43199</v>
      </c>
      <c r="AA350" s="29">
        <v>43312</v>
      </c>
      <c r="AB350" s="29" t="s">
        <v>69</v>
      </c>
      <c r="AC350" s="29" t="s">
        <v>69</v>
      </c>
      <c r="AD350" s="29" t="s">
        <v>69</v>
      </c>
      <c r="AE350" s="29" t="s">
        <v>69</v>
      </c>
      <c r="AF350" s="32">
        <v>43391</v>
      </c>
      <c r="AG350" s="32"/>
      <c r="AH350" s="110"/>
      <c r="AJ350" s="27"/>
      <c r="AK350" s="32"/>
      <c r="AL350" s="32"/>
      <c r="AM350" s="25"/>
      <c r="AO350" s="27"/>
      <c r="AP350" s="32"/>
      <c r="AQ350" s="32"/>
      <c r="AR350" s="25"/>
      <c r="AT350" s="27"/>
      <c r="AU350" s="32"/>
      <c r="AV350" s="32"/>
      <c r="AW350" s="25"/>
      <c r="AY350" s="27"/>
      <c r="AZ350" s="25"/>
      <c r="BB350" s="25">
        <f t="shared" si="69"/>
        <v>192</v>
      </c>
      <c r="BC350" s="25" t="str">
        <f t="shared" si="73"/>
        <v/>
      </c>
      <c r="BD350" s="25">
        <f t="shared" si="70"/>
        <v>192</v>
      </c>
      <c r="BF350" s="25" t="str">
        <f t="shared" si="74"/>
        <v/>
      </c>
      <c r="BG350" s="25" t="str">
        <f t="shared" si="74"/>
        <v/>
      </c>
      <c r="BH350" s="25" t="str">
        <f t="shared" si="75"/>
        <v/>
      </c>
      <c r="BI350" s="25" t="str">
        <f t="shared" si="76"/>
        <v/>
      </c>
      <c r="BJ350" s="25" t="str">
        <f t="shared" si="76"/>
        <v/>
      </c>
      <c r="BK350" s="25" t="str">
        <f t="shared" si="78"/>
        <v/>
      </c>
      <c r="BM350" s="25" t="str">
        <f t="shared" si="77"/>
        <v/>
      </c>
      <c r="BN350" s="25"/>
      <c r="BO350" s="25"/>
      <c r="BP350" s="25" t="str">
        <f t="shared" si="72"/>
        <v/>
      </c>
    </row>
    <row r="351" spans="1:112" s="78" customFormat="1" x14ac:dyDescent="0.2">
      <c r="A351" s="66" t="s">
        <v>807</v>
      </c>
      <c r="B351" s="67" t="s">
        <v>808</v>
      </c>
      <c r="C351" s="67">
        <v>0</v>
      </c>
      <c r="D351" s="67">
        <v>0</v>
      </c>
      <c r="E351" s="67"/>
      <c r="F351" s="67">
        <v>0</v>
      </c>
      <c r="G351" s="67">
        <v>0</v>
      </c>
      <c r="H351" s="67">
        <v>0</v>
      </c>
      <c r="I351" s="67"/>
      <c r="J351" s="67">
        <v>0</v>
      </c>
      <c r="K351" s="67">
        <v>0</v>
      </c>
      <c r="L351" s="67"/>
      <c r="M351" s="67"/>
      <c r="N351" s="67">
        <v>0</v>
      </c>
      <c r="O351" s="67"/>
      <c r="P351" s="67">
        <v>0</v>
      </c>
      <c r="Q351" s="68"/>
      <c r="R351" s="69"/>
      <c r="S351" s="70"/>
      <c r="T351" s="67" t="s">
        <v>62</v>
      </c>
      <c r="U351" s="67" t="s">
        <v>260</v>
      </c>
      <c r="V351" s="67"/>
      <c r="W351" s="67"/>
      <c r="X351" s="68"/>
      <c r="Y351" s="53"/>
      <c r="Z351" s="71">
        <v>43203</v>
      </c>
      <c r="AA351" s="72">
        <v>43222</v>
      </c>
      <c r="AB351" s="72" t="s">
        <v>69</v>
      </c>
      <c r="AC351" s="72" t="s">
        <v>69</v>
      </c>
      <c r="AD351" s="72" t="s">
        <v>69</v>
      </c>
      <c r="AE351" s="72" t="s">
        <v>69</v>
      </c>
      <c r="AF351" s="72">
        <v>43348</v>
      </c>
      <c r="AG351" s="72"/>
      <c r="AH351" s="73"/>
      <c r="AI351" s="53"/>
      <c r="AJ351" s="70"/>
      <c r="AK351" s="74"/>
      <c r="AL351" s="74"/>
      <c r="AM351" s="68"/>
      <c r="AN351" s="53"/>
      <c r="AO351" s="70"/>
      <c r="AP351" s="74"/>
      <c r="AQ351" s="74"/>
      <c r="AR351" s="68"/>
      <c r="AS351" s="53"/>
      <c r="AT351" s="70"/>
      <c r="AU351" s="74"/>
      <c r="AV351" s="74"/>
      <c r="AW351" s="68"/>
      <c r="AX351" s="53"/>
      <c r="AY351" s="70"/>
      <c r="AZ351" s="68"/>
      <c r="BA351" s="53"/>
      <c r="BB351" s="68">
        <f t="shared" si="69"/>
        <v>145</v>
      </c>
      <c r="BC351" s="68" t="str">
        <f t="shared" si="73"/>
        <v/>
      </c>
      <c r="BD351" s="68">
        <f t="shared" si="70"/>
        <v>145</v>
      </c>
      <c r="BE351" s="53"/>
      <c r="BF351" s="68" t="str">
        <f t="shared" si="74"/>
        <v/>
      </c>
      <c r="BG351" s="68" t="str">
        <f t="shared" si="74"/>
        <v/>
      </c>
      <c r="BH351" s="68" t="str">
        <f t="shared" si="75"/>
        <v/>
      </c>
      <c r="BI351" s="68" t="str">
        <f t="shared" si="76"/>
        <v/>
      </c>
      <c r="BJ351" s="68" t="str">
        <f t="shared" si="76"/>
        <v/>
      </c>
      <c r="BK351" s="68" t="str">
        <f t="shared" si="78"/>
        <v/>
      </c>
      <c r="BL351" s="53"/>
      <c r="BM351" s="68" t="str">
        <f t="shared" si="77"/>
        <v/>
      </c>
      <c r="BN351" s="68"/>
      <c r="BO351" s="68"/>
      <c r="BP351" s="68" t="str">
        <f t="shared" si="72"/>
        <v/>
      </c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</row>
    <row r="352" spans="1:112" x14ac:dyDescent="0.2">
      <c r="A352" s="35" t="s">
        <v>809</v>
      </c>
      <c r="B352" s="36" t="s">
        <v>810</v>
      </c>
      <c r="C352" s="75">
        <v>0</v>
      </c>
      <c r="D352" s="36">
        <v>1</v>
      </c>
      <c r="E352" s="36" t="s">
        <v>811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7"/>
      <c r="R352" s="38"/>
      <c r="S352" s="39"/>
      <c r="T352" s="36"/>
      <c r="U352" s="36"/>
      <c r="V352" s="36"/>
      <c r="W352" s="36"/>
      <c r="X352" s="37"/>
      <c r="Z352" s="40">
        <v>43213</v>
      </c>
      <c r="AA352" s="41"/>
      <c r="AB352" s="41"/>
      <c r="AC352" s="41"/>
      <c r="AD352" s="41"/>
      <c r="AE352" s="41"/>
      <c r="AF352" s="41"/>
      <c r="AG352" s="41"/>
      <c r="AH352" s="42"/>
      <c r="AJ352" s="39"/>
      <c r="AK352" s="43"/>
      <c r="AL352" s="43"/>
      <c r="AM352" s="37"/>
      <c r="AO352" s="39"/>
      <c r="AP352" s="43"/>
      <c r="AQ352" s="43"/>
      <c r="AR352" s="37"/>
      <c r="AT352" s="39"/>
      <c r="AU352" s="43"/>
      <c r="AV352" s="43"/>
      <c r="AW352" s="37"/>
      <c r="AY352" s="39"/>
      <c r="AZ352" s="37"/>
      <c r="BB352" s="37" t="str">
        <f t="shared" si="69"/>
        <v/>
      </c>
      <c r="BC352" s="37" t="str">
        <f t="shared" si="73"/>
        <v/>
      </c>
      <c r="BD352" s="37" t="str">
        <f t="shared" si="70"/>
        <v/>
      </c>
      <c r="BF352" s="37" t="str">
        <f t="shared" si="74"/>
        <v/>
      </c>
      <c r="BG352" s="37" t="str">
        <f t="shared" si="74"/>
        <v/>
      </c>
      <c r="BH352" s="37" t="str">
        <f t="shared" si="75"/>
        <v/>
      </c>
      <c r="BI352" s="37" t="str">
        <f t="shared" si="76"/>
        <v/>
      </c>
      <c r="BJ352" s="37" t="str">
        <f t="shared" si="76"/>
        <v/>
      </c>
      <c r="BK352" s="37" t="str">
        <f t="shared" si="78"/>
        <v/>
      </c>
      <c r="BM352" s="37" t="str">
        <f t="shared" si="77"/>
        <v/>
      </c>
      <c r="BN352" s="37"/>
      <c r="BO352" s="37"/>
      <c r="BP352" s="37" t="str">
        <f t="shared" si="72"/>
        <v/>
      </c>
    </row>
    <row r="353" spans="1:112" s="124" customFormat="1" x14ac:dyDescent="0.2">
      <c r="A353" s="120" t="s">
        <v>811</v>
      </c>
      <c r="B353" s="121" t="s">
        <v>812</v>
      </c>
      <c r="C353" s="122">
        <v>0</v>
      </c>
      <c r="D353" s="122">
        <v>0</v>
      </c>
      <c r="E353" s="122"/>
      <c r="F353" s="122">
        <v>0</v>
      </c>
      <c r="G353" s="122">
        <v>0</v>
      </c>
      <c r="H353" s="122">
        <v>0</v>
      </c>
      <c r="I353" s="122"/>
      <c r="J353" s="123">
        <v>0</v>
      </c>
      <c r="K353" s="123">
        <v>0</v>
      </c>
      <c r="L353" s="123"/>
      <c r="M353" s="123"/>
      <c r="N353" s="123">
        <v>0</v>
      </c>
      <c r="O353" s="123"/>
      <c r="P353" s="123">
        <v>0</v>
      </c>
      <c r="Q353" s="122"/>
      <c r="T353" s="122" t="s">
        <v>813</v>
      </c>
      <c r="U353" s="122" t="s">
        <v>90</v>
      </c>
      <c r="V353" s="122"/>
      <c r="W353" s="122"/>
      <c r="X353" s="122"/>
      <c r="Y353" s="133"/>
      <c r="Z353" s="150">
        <v>43215</v>
      </c>
      <c r="AA353" s="150">
        <v>43259</v>
      </c>
      <c r="AB353" s="150">
        <v>43447</v>
      </c>
      <c r="AC353" s="150">
        <v>43447</v>
      </c>
      <c r="AD353" s="150"/>
      <c r="AE353" s="150"/>
      <c r="AF353" s="150"/>
      <c r="AG353" s="150"/>
      <c r="AH353" s="150"/>
      <c r="AI353" s="133"/>
      <c r="AK353" s="128"/>
      <c r="AL353" s="128"/>
      <c r="AN353" s="133"/>
      <c r="AP353" s="128"/>
      <c r="AQ353" s="128"/>
      <c r="AS353" s="133"/>
      <c r="AU353" s="128"/>
      <c r="AV353" s="128"/>
      <c r="AX353" s="133"/>
      <c r="BA353" s="133"/>
      <c r="BB353" s="124" t="str">
        <f t="shared" si="69"/>
        <v/>
      </c>
      <c r="BC353" s="124" t="str">
        <f t="shared" si="73"/>
        <v/>
      </c>
      <c r="BD353" s="124" t="str">
        <f t="shared" si="70"/>
        <v/>
      </c>
      <c r="BE353" s="133"/>
      <c r="BF353" s="124" t="str">
        <f t="shared" si="74"/>
        <v/>
      </c>
      <c r="BG353" s="124" t="str">
        <f t="shared" si="74"/>
        <v/>
      </c>
      <c r="BH353" s="124" t="str">
        <f t="shared" si="75"/>
        <v/>
      </c>
      <c r="BI353" s="124" t="str">
        <f t="shared" si="76"/>
        <v/>
      </c>
      <c r="BJ353" s="124" t="str">
        <f t="shared" si="76"/>
        <v/>
      </c>
      <c r="BK353" s="124" t="str">
        <f t="shared" si="78"/>
        <v/>
      </c>
      <c r="BL353" s="133"/>
      <c r="BM353" s="124" t="str">
        <f t="shared" si="77"/>
        <v/>
      </c>
      <c r="BP353" s="124" t="str">
        <f t="shared" si="72"/>
        <v/>
      </c>
      <c r="BQ353" s="133"/>
      <c r="BR353" s="133"/>
      <c r="BS353" s="133"/>
      <c r="BT353" s="133"/>
      <c r="BU353" s="133"/>
      <c r="BV353" s="133"/>
      <c r="BW353" s="133"/>
      <c r="BX353" s="133"/>
      <c r="BY353" s="133"/>
      <c r="BZ353" s="133"/>
      <c r="CA353" s="133"/>
      <c r="CB353" s="133"/>
      <c r="CC353" s="133"/>
      <c r="CD353" s="133"/>
      <c r="CE353" s="133"/>
      <c r="CF353" s="133"/>
      <c r="CG353" s="133"/>
      <c r="CH353" s="133"/>
      <c r="CI353" s="133"/>
      <c r="CJ353" s="133"/>
      <c r="CK353" s="133"/>
      <c r="CL353" s="133"/>
      <c r="CM353" s="133"/>
      <c r="CN353" s="133"/>
      <c r="CO353" s="133"/>
      <c r="CP353" s="133"/>
      <c r="CQ353" s="133"/>
      <c r="CR353" s="133"/>
      <c r="CS353" s="133"/>
      <c r="CT353" s="133"/>
      <c r="CU353" s="133"/>
      <c r="CV353" s="133"/>
      <c r="CW353" s="133"/>
      <c r="CX353" s="133"/>
      <c r="CY353" s="133"/>
      <c r="CZ353" s="133"/>
      <c r="DA353" s="133"/>
      <c r="DB353" s="133"/>
      <c r="DC353" s="133"/>
      <c r="DD353" s="133"/>
      <c r="DE353" s="133"/>
      <c r="DF353" s="133"/>
      <c r="DG353" s="133"/>
      <c r="DH353" s="133"/>
    </row>
    <row r="354" spans="1:112" s="53" customFormat="1" ht="12.75" customHeight="1" x14ac:dyDescent="0.2">
      <c r="A354" s="23" t="s">
        <v>814</v>
      </c>
      <c r="B354" s="112" t="s">
        <v>815</v>
      </c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6"/>
      <c r="S354" s="24"/>
      <c r="T354" s="24" t="s">
        <v>816</v>
      </c>
      <c r="U354" s="24" t="s">
        <v>260</v>
      </c>
      <c r="V354" s="24"/>
      <c r="W354" s="24"/>
      <c r="X354" s="25"/>
      <c r="Z354" s="28">
        <v>43220</v>
      </c>
      <c r="AA354" s="29" t="s">
        <v>69</v>
      </c>
      <c r="AB354" s="29" t="s">
        <v>69</v>
      </c>
      <c r="AC354" s="29" t="s">
        <v>69</v>
      </c>
      <c r="AD354" s="29" t="s">
        <v>69</v>
      </c>
      <c r="AE354" s="29" t="s">
        <v>69</v>
      </c>
      <c r="AF354" s="32">
        <v>43243</v>
      </c>
      <c r="AG354" s="32"/>
      <c r="AH354" s="110"/>
      <c r="AJ354" s="27"/>
      <c r="AK354" s="32"/>
      <c r="AL354" s="32"/>
      <c r="AM354" s="25"/>
      <c r="AO354" s="27"/>
      <c r="AP354" s="32"/>
      <c r="AQ354" s="32"/>
      <c r="AR354" s="25"/>
      <c r="AT354" s="27"/>
      <c r="AU354" s="32"/>
      <c r="AV354" s="32"/>
      <c r="AW354" s="25"/>
      <c r="AY354" s="27"/>
      <c r="AZ354" s="25"/>
      <c r="BB354" s="25"/>
      <c r="BC354" s="25"/>
      <c r="BD354" s="25"/>
      <c r="BF354" s="25"/>
      <c r="BG354" s="25"/>
      <c r="BH354" s="25"/>
      <c r="BI354" s="25"/>
      <c r="BJ354" s="25"/>
      <c r="BK354" s="25"/>
      <c r="BM354" s="25"/>
      <c r="BN354" s="25"/>
      <c r="BO354" s="25"/>
      <c r="BP354" s="25"/>
    </row>
    <row r="355" spans="1:112" s="53" customFormat="1" ht="12.75" customHeight="1" x14ac:dyDescent="0.2">
      <c r="A355" s="23" t="s">
        <v>817</v>
      </c>
      <c r="B355" s="112" t="s">
        <v>818</v>
      </c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6"/>
      <c r="S355" s="24"/>
      <c r="T355" s="24" t="s">
        <v>816</v>
      </c>
      <c r="U355" s="24" t="s">
        <v>260</v>
      </c>
      <c r="V355" s="24"/>
      <c r="W355" s="24"/>
      <c r="X355" s="25"/>
      <c r="Z355" s="28">
        <v>43230</v>
      </c>
      <c r="AA355" s="29" t="s">
        <v>69</v>
      </c>
      <c r="AB355" s="29" t="s">
        <v>69</v>
      </c>
      <c r="AC355" s="29" t="s">
        <v>69</v>
      </c>
      <c r="AD355" s="29" t="s">
        <v>69</v>
      </c>
      <c r="AE355" s="29" t="s">
        <v>69</v>
      </c>
      <c r="AF355" s="32">
        <v>43251</v>
      </c>
      <c r="AG355" s="32"/>
      <c r="AH355" s="110"/>
      <c r="AJ355" s="27"/>
      <c r="AK355" s="32"/>
      <c r="AL355" s="32"/>
      <c r="AM355" s="25"/>
      <c r="AO355" s="27"/>
      <c r="AP355" s="32"/>
      <c r="AQ355" s="32"/>
      <c r="AR355" s="25"/>
      <c r="AT355" s="27"/>
      <c r="AU355" s="32"/>
      <c r="AV355" s="32"/>
      <c r="AW355" s="25"/>
      <c r="AY355" s="27"/>
      <c r="AZ355" s="25"/>
      <c r="BB355" s="25"/>
      <c r="BC355" s="25"/>
      <c r="BD355" s="25"/>
      <c r="BF355" s="25"/>
      <c r="BG355" s="25"/>
      <c r="BH355" s="25"/>
      <c r="BI355" s="25"/>
      <c r="BJ355" s="25"/>
      <c r="BK355" s="25"/>
      <c r="BM355" s="25"/>
      <c r="BN355" s="25"/>
      <c r="BO355" s="25"/>
      <c r="BP355" s="25"/>
    </row>
    <row r="356" spans="1:112" s="124" customFormat="1" x14ac:dyDescent="0.2">
      <c r="A356" s="120" t="s">
        <v>819</v>
      </c>
      <c r="B356" s="121" t="s">
        <v>820</v>
      </c>
      <c r="C356" s="122">
        <v>0</v>
      </c>
      <c r="D356" s="122">
        <v>0</v>
      </c>
      <c r="E356" s="122"/>
      <c r="F356" s="122">
        <v>1</v>
      </c>
      <c r="G356" s="122">
        <v>1</v>
      </c>
      <c r="H356" s="122">
        <v>0</v>
      </c>
      <c r="I356" s="122"/>
      <c r="J356" s="123"/>
      <c r="K356" s="123"/>
      <c r="L356" s="123"/>
      <c r="M356" s="123"/>
      <c r="N356" s="123"/>
      <c r="O356" s="123"/>
      <c r="P356" s="123"/>
      <c r="Q356" s="122"/>
      <c r="T356" s="122" t="s">
        <v>67</v>
      </c>
      <c r="U356" s="122" t="s">
        <v>240</v>
      </c>
      <c r="V356" s="122"/>
      <c r="W356" s="122"/>
      <c r="X356" s="122"/>
      <c r="Y356" s="133"/>
      <c r="Z356" s="150">
        <v>43248</v>
      </c>
      <c r="AA356" s="150">
        <v>43264</v>
      </c>
      <c r="AB356" s="150">
        <v>43468</v>
      </c>
      <c r="AC356" s="150">
        <v>43468</v>
      </c>
      <c r="AD356" s="150" t="s">
        <v>69</v>
      </c>
      <c r="AE356" s="150" t="s">
        <v>69</v>
      </c>
      <c r="AF356" s="150">
        <v>43549</v>
      </c>
      <c r="AG356" s="150"/>
      <c r="AH356" s="150"/>
      <c r="AI356" s="133"/>
      <c r="AK356" s="128"/>
      <c r="AL356" s="128"/>
      <c r="AN356" s="133"/>
      <c r="AP356" s="128"/>
      <c r="AQ356" s="128"/>
      <c r="AS356" s="133"/>
      <c r="AU356" s="128"/>
      <c r="AV356" s="128"/>
      <c r="AX356" s="133"/>
      <c r="BA356" s="133"/>
      <c r="BE356" s="133"/>
      <c r="BL356" s="133"/>
      <c r="BQ356" s="133"/>
      <c r="BR356" s="133"/>
      <c r="BS356" s="133"/>
      <c r="BT356" s="133"/>
      <c r="BU356" s="133"/>
      <c r="BV356" s="133"/>
      <c r="BW356" s="133"/>
      <c r="BX356" s="133"/>
      <c r="BY356" s="133"/>
      <c r="BZ356" s="133"/>
      <c r="CA356" s="133"/>
      <c r="CB356" s="133"/>
      <c r="CC356" s="133"/>
      <c r="CD356" s="133"/>
      <c r="CE356" s="133"/>
      <c r="CF356" s="133"/>
      <c r="CG356" s="133"/>
      <c r="CH356" s="133"/>
      <c r="CI356" s="133"/>
      <c r="CJ356" s="133"/>
      <c r="CK356" s="133"/>
      <c r="CL356" s="133"/>
      <c r="CM356" s="133"/>
      <c r="CN356" s="133"/>
      <c r="CO356" s="133"/>
      <c r="CP356" s="133"/>
      <c r="CQ356" s="133"/>
      <c r="CR356" s="133"/>
      <c r="CS356" s="133"/>
      <c r="CT356" s="133"/>
      <c r="CU356" s="133"/>
      <c r="CV356" s="133"/>
      <c r="CW356" s="133"/>
      <c r="CX356" s="133"/>
      <c r="CY356" s="133"/>
      <c r="CZ356" s="133"/>
      <c r="DA356" s="133"/>
      <c r="DB356" s="133"/>
      <c r="DC356" s="133"/>
      <c r="DD356" s="133"/>
      <c r="DE356" s="133"/>
      <c r="DF356" s="133"/>
      <c r="DG356" s="133"/>
      <c r="DH356" s="133"/>
    </row>
    <row r="357" spans="1:112" x14ac:dyDescent="0.2">
      <c r="A357" s="35" t="s">
        <v>821</v>
      </c>
      <c r="B357" s="36" t="s">
        <v>822</v>
      </c>
      <c r="C357" s="75">
        <v>0</v>
      </c>
      <c r="D357" s="36">
        <v>1</v>
      </c>
      <c r="E357" s="36" t="s">
        <v>811</v>
      </c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7"/>
      <c r="R357" s="38"/>
      <c r="S357" s="39"/>
      <c r="T357" s="36"/>
      <c r="U357" s="36"/>
      <c r="V357" s="36"/>
      <c r="W357" s="36"/>
      <c r="X357" s="37"/>
      <c r="Z357" s="40">
        <v>43252</v>
      </c>
      <c r="AA357" s="41"/>
      <c r="AB357" s="41"/>
      <c r="AC357" s="41"/>
      <c r="AD357" s="41"/>
      <c r="AE357" s="41"/>
      <c r="AF357" s="41"/>
      <c r="AG357" s="41"/>
      <c r="AH357" s="42"/>
      <c r="AJ357" s="39"/>
      <c r="AK357" s="43"/>
      <c r="AL357" s="43"/>
      <c r="AM357" s="37"/>
      <c r="AO357" s="39"/>
      <c r="AP357" s="43"/>
      <c r="AQ357" s="43"/>
      <c r="AR357" s="37"/>
      <c r="AT357" s="39"/>
      <c r="AU357" s="43"/>
      <c r="AV357" s="43"/>
      <c r="AW357" s="37"/>
      <c r="AY357" s="39"/>
      <c r="AZ357" s="37"/>
      <c r="BB357" s="37"/>
      <c r="BC357" s="37"/>
      <c r="BD357" s="37"/>
      <c r="BF357" s="37"/>
      <c r="BG357" s="37"/>
      <c r="BH357" s="37"/>
      <c r="BI357" s="37"/>
      <c r="BJ357" s="37"/>
      <c r="BK357" s="37"/>
      <c r="BM357" s="37"/>
      <c r="BN357" s="37"/>
      <c r="BO357" s="37"/>
      <c r="BP357" s="37"/>
    </row>
    <row r="358" spans="1:112" s="53" customFormat="1" ht="12.75" customHeight="1" x14ac:dyDescent="0.2">
      <c r="A358" s="23" t="s">
        <v>823</v>
      </c>
      <c r="B358" s="112" t="s">
        <v>824</v>
      </c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6"/>
      <c r="S358" s="24"/>
      <c r="T358" s="24" t="s">
        <v>825</v>
      </c>
      <c r="U358" s="24" t="s">
        <v>76</v>
      </c>
      <c r="V358" s="24"/>
      <c r="W358" s="24"/>
      <c r="X358" s="25"/>
      <c r="Z358" s="28">
        <v>43284</v>
      </c>
      <c r="AA358" s="29" t="s">
        <v>69</v>
      </c>
      <c r="AB358" s="29" t="s">
        <v>69</v>
      </c>
      <c r="AC358" s="29" t="s">
        <v>69</v>
      </c>
      <c r="AD358" s="29" t="s">
        <v>69</v>
      </c>
      <c r="AE358" s="29" t="s">
        <v>69</v>
      </c>
      <c r="AF358" s="32">
        <v>43314</v>
      </c>
      <c r="AG358" s="32"/>
      <c r="AH358" s="110"/>
      <c r="AJ358" s="27"/>
      <c r="AK358" s="32"/>
      <c r="AL358" s="32"/>
      <c r="AM358" s="25"/>
      <c r="AO358" s="27"/>
      <c r="AP358" s="32"/>
      <c r="AQ358" s="32"/>
      <c r="AR358" s="25"/>
      <c r="AT358" s="27"/>
      <c r="AU358" s="32"/>
      <c r="AV358" s="32"/>
      <c r="AW358" s="25"/>
      <c r="AY358" s="27"/>
      <c r="AZ358" s="25"/>
      <c r="BB358" s="25"/>
      <c r="BC358" s="25"/>
      <c r="BD358" s="25"/>
      <c r="BF358" s="25"/>
      <c r="BG358" s="25"/>
      <c r="BH358" s="25"/>
      <c r="BI358" s="25"/>
      <c r="BJ358" s="25"/>
      <c r="BK358" s="25"/>
      <c r="BM358" s="25"/>
      <c r="BN358" s="25"/>
      <c r="BO358" s="25"/>
      <c r="BP358" s="25"/>
    </row>
    <row r="359" spans="1:112" s="78" customFormat="1" x14ac:dyDescent="0.2">
      <c r="A359" s="66" t="s">
        <v>826</v>
      </c>
      <c r="B359" s="67" t="s">
        <v>827</v>
      </c>
      <c r="C359" s="67">
        <v>0</v>
      </c>
      <c r="D359" s="67">
        <v>0</v>
      </c>
      <c r="E359" s="67"/>
      <c r="F359" s="67">
        <v>0</v>
      </c>
      <c r="G359" s="67">
        <v>0</v>
      </c>
      <c r="H359" s="67">
        <v>0</v>
      </c>
      <c r="I359" s="67">
        <v>0</v>
      </c>
      <c r="J359" s="67">
        <v>0</v>
      </c>
      <c r="K359" s="67">
        <v>0</v>
      </c>
      <c r="L359" s="67">
        <v>0</v>
      </c>
      <c r="M359" s="67">
        <v>0</v>
      </c>
      <c r="N359" s="67">
        <v>0</v>
      </c>
      <c r="O359" s="67">
        <v>0</v>
      </c>
      <c r="P359" s="67"/>
      <c r="Q359" s="68">
        <v>0</v>
      </c>
      <c r="R359" s="69"/>
      <c r="S359" s="70"/>
      <c r="T359" s="67" t="s">
        <v>803</v>
      </c>
      <c r="U359" s="67" t="s">
        <v>76</v>
      </c>
      <c r="V359" s="67"/>
      <c r="W359" s="67"/>
      <c r="X359" s="68"/>
      <c r="Y359" s="53"/>
      <c r="Z359" s="71">
        <v>43285</v>
      </c>
      <c r="AA359" s="72">
        <v>43320</v>
      </c>
      <c r="AB359" s="72" t="s">
        <v>69</v>
      </c>
      <c r="AC359" s="72" t="s">
        <v>69</v>
      </c>
      <c r="AD359" s="72" t="s">
        <v>69</v>
      </c>
      <c r="AE359" s="72" t="s">
        <v>69</v>
      </c>
      <c r="AF359" s="72">
        <v>43461</v>
      </c>
      <c r="AG359" s="72"/>
      <c r="AH359" s="73"/>
      <c r="AI359" s="53"/>
      <c r="AJ359" s="70"/>
      <c r="AK359" s="74"/>
      <c r="AL359" s="74"/>
      <c r="AM359" s="68"/>
      <c r="AN359" s="53"/>
      <c r="AO359" s="70"/>
      <c r="AP359" s="74"/>
      <c r="AQ359" s="74"/>
      <c r="AR359" s="68"/>
      <c r="AS359" s="53"/>
      <c r="AT359" s="70"/>
      <c r="AU359" s="74"/>
      <c r="AV359" s="74"/>
      <c r="AW359" s="68"/>
      <c r="AX359" s="53"/>
      <c r="AY359" s="70"/>
      <c r="AZ359" s="68"/>
      <c r="BA359" s="53"/>
      <c r="BB359" s="68"/>
      <c r="BC359" s="68"/>
      <c r="BD359" s="68"/>
      <c r="BE359" s="53"/>
      <c r="BF359" s="68"/>
      <c r="BG359" s="68"/>
      <c r="BH359" s="68"/>
      <c r="BI359" s="68"/>
      <c r="BJ359" s="68"/>
      <c r="BK359" s="68"/>
      <c r="BL359" s="53"/>
      <c r="BM359" s="68"/>
      <c r="BN359" s="68"/>
      <c r="BO359" s="68"/>
      <c r="BP359" s="68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</row>
    <row r="360" spans="1:112" s="53" customFormat="1" ht="12.75" customHeight="1" x14ac:dyDescent="0.2">
      <c r="A360" s="23" t="s">
        <v>828</v>
      </c>
      <c r="B360" s="112" t="s">
        <v>829</v>
      </c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6"/>
      <c r="S360" s="24"/>
      <c r="T360" s="24" t="s">
        <v>803</v>
      </c>
      <c r="U360" s="24" t="s">
        <v>260</v>
      </c>
      <c r="V360" s="24"/>
      <c r="W360" s="24"/>
      <c r="X360" s="25"/>
      <c r="Z360" s="28">
        <v>43285</v>
      </c>
      <c r="AA360" s="29" t="s">
        <v>69</v>
      </c>
      <c r="AB360" s="29" t="s">
        <v>69</v>
      </c>
      <c r="AC360" s="29" t="s">
        <v>69</v>
      </c>
      <c r="AD360" s="29" t="s">
        <v>69</v>
      </c>
      <c r="AE360" s="29" t="s">
        <v>69</v>
      </c>
      <c r="AF360" s="32">
        <v>43299</v>
      </c>
      <c r="AG360" s="32"/>
      <c r="AH360" s="110"/>
      <c r="AJ360" s="27"/>
      <c r="AK360" s="32"/>
      <c r="AL360" s="32"/>
      <c r="AM360" s="25"/>
      <c r="AO360" s="27"/>
      <c r="AP360" s="32"/>
      <c r="AQ360" s="32"/>
      <c r="AR360" s="25"/>
      <c r="AT360" s="27"/>
      <c r="AU360" s="32"/>
      <c r="AV360" s="32"/>
      <c r="AW360" s="25"/>
      <c r="AY360" s="27"/>
      <c r="AZ360" s="25"/>
      <c r="BB360" s="25"/>
      <c r="BC360" s="25"/>
      <c r="BD360" s="25"/>
      <c r="BF360" s="25"/>
      <c r="BG360" s="25"/>
      <c r="BH360" s="25"/>
      <c r="BI360" s="25"/>
      <c r="BJ360" s="25"/>
      <c r="BK360" s="25"/>
      <c r="BM360" s="25"/>
      <c r="BN360" s="25"/>
      <c r="BO360" s="25"/>
      <c r="BP360" s="25"/>
    </row>
    <row r="361" spans="1:112" s="124" customFormat="1" x14ac:dyDescent="0.2">
      <c r="A361" s="120" t="s">
        <v>830</v>
      </c>
      <c r="B361" s="121" t="s">
        <v>831</v>
      </c>
      <c r="C361" s="122"/>
      <c r="D361" s="122"/>
      <c r="E361" s="122"/>
      <c r="F361" s="122"/>
      <c r="G361" s="122"/>
      <c r="H361" s="122"/>
      <c r="I361" s="122"/>
      <c r="J361" s="123"/>
      <c r="K361" s="123"/>
      <c r="L361" s="123"/>
      <c r="M361" s="123"/>
      <c r="N361" s="123"/>
      <c r="O361" s="123"/>
      <c r="P361" s="123"/>
      <c r="Q361" s="122"/>
      <c r="T361" s="122" t="s">
        <v>67</v>
      </c>
      <c r="U361" s="122" t="s">
        <v>260</v>
      </c>
      <c r="V361" s="122"/>
      <c r="W361" s="122"/>
      <c r="X361" s="122"/>
      <c r="Y361" s="133"/>
      <c r="Z361" s="150">
        <v>43299</v>
      </c>
      <c r="AA361" s="150">
        <v>43382</v>
      </c>
      <c r="AB361" s="150">
        <v>43550</v>
      </c>
      <c r="AC361" s="150"/>
      <c r="AD361" s="150"/>
      <c r="AE361" s="150"/>
      <c r="AF361" s="150"/>
      <c r="AG361" s="150"/>
      <c r="AH361" s="150"/>
      <c r="AI361" s="133"/>
      <c r="AK361" s="128"/>
      <c r="AL361" s="128"/>
      <c r="AN361" s="133"/>
      <c r="AP361" s="128"/>
      <c r="AQ361" s="128"/>
      <c r="AS361" s="133"/>
      <c r="AU361" s="128"/>
      <c r="AV361" s="128"/>
      <c r="AX361" s="133"/>
      <c r="BA361" s="133"/>
      <c r="BE361" s="133"/>
      <c r="BL361" s="133"/>
      <c r="BQ361" s="133"/>
      <c r="BR361" s="133"/>
      <c r="BS361" s="133"/>
      <c r="BT361" s="133"/>
      <c r="BU361" s="133"/>
      <c r="BV361" s="133"/>
      <c r="BW361" s="133"/>
      <c r="BX361" s="133"/>
      <c r="BY361" s="133"/>
      <c r="BZ361" s="133"/>
      <c r="CA361" s="133"/>
      <c r="CB361" s="133"/>
      <c r="CC361" s="133"/>
      <c r="CD361" s="133"/>
      <c r="CE361" s="133"/>
      <c r="CF361" s="133"/>
      <c r="CG361" s="133"/>
      <c r="CH361" s="133"/>
      <c r="CI361" s="133"/>
      <c r="CJ361" s="133"/>
      <c r="CK361" s="133"/>
      <c r="CL361" s="133"/>
      <c r="CM361" s="133"/>
      <c r="CN361" s="133"/>
      <c r="CO361" s="133"/>
      <c r="CP361" s="133"/>
      <c r="CQ361" s="133"/>
      <c r="CR361" s="133"/>
      <c r="CS361" s="133"/>
      <c r="CT361" s="133"/>
      <c r="CU361" s="133"/>
      <c r="CV361" s="133"/>
      <c r="CW361" s="133"/>
      <c r="CX361" s="133"/>
      <c r="CY361" s="133"/>
      <c r="CZ361" s="133"/>
      <c r="DA361" s="133"/>
      <c r="DB361" s="133"/>
      <c r="DC361" s="133"/>
      <c r="DD361" s="133"/>
      <c r="DE361" s="133"/>
      <c r="DF361" s="133"/>
      <c r="DG361" s="133"/>
      <c r="DH361" s="133"/>
    </row>
    <row r="362" spans="1:112" s="124" customFormat="1" x14ac:dyDescent="0.2">
      <c r="A362" s="120" t="s">
        <v>832</v>
      </c>
      <c r="B362" s="121" t="s">
        <v>833</v>
      </c>
      <c r="C362" s="122"/>
      <c r="D362" s="122"/>
      <c r="E362" s="122"/>
      <c r="F362" s="122"/>
      <c r="G362" s="122"/>
      <c r="H362" s="122"/>
      <c r="I362" s="122"/>
      <c r="J362" s="123"/>
      <c r="K362" s="123"/>
      <c r="L362" s="123"/>
      <c r="M362" s="123"/>
      <c r="N362" s="123"/>
      <c r="O362" s="123"/>
      <c r="P362" s="123"/>
      <c r="Q362" s="122"/>
      <c r="T362" s="122" t="s">
        <v>62</v>
      </c>
      <c r="U362" s="122" t="s">
        <v>260</v>
      </c>
      <c r="V362" s="122"/>
      <c r="W362" s="122"/>
      <c r="X362" s="122"/>
      <c r="Y362" s="133"/>
      <c r="Z362" s="150">
        <v>43349</v>
      </c>
      <c r="AA362" s="150">
        <v>43421</v>
      </c>
      <c r="AB362" s="150">
        <v>43557</v>
      </c>
      <c r="AC362" s="150">
        <v>43578</v>
      </c>
      <c r="AD362" s="150"/>
      <c r="AE362" s="150"/>
      <c r="AF362" s="150"/>
      <c r="AG362" s="150"/>
      <c r="AH362" s="150"/>
      <c r="AI362" s="133"/>
      <c r="AK362" s="128"/>
      <c r="AL362" s="128"/>
      <c r="AN362" s="133"/>
      <c r="AP362" s="128"/>
      <c r="AQ362" s="128"/>
      <c r="AS362" s="133"/>
      <c r="AU362" s="128"/>
      <c r="AV362" s="128"/>
      <c r="AX362" s="133"/>
      <c r="BA362" s="133"/>
      <c r="BE362" s="133"/>
      <c r="BL362" s="133"/>
      <c r="BQ362" s="133"/>
      <c r="BR362" s="133"/>
      <c r="BS362" s="133"/>
      <c r="BT362" s="133"/>
      <c r="BU362" s="133"/>
      <c r="BV362" s="133"/>
      <c r="BW362" s="133"/>
      <c r="BX362" s="133"/>
      <c r="BY362" s="133"/>
      <c r="BZ362" s="133"/>
      <c r="CA362" s="133"/>
      <c r="CB362" s="133"/>
      <c r="CC362" s="133"/>
      <c r="CD362" s="133"/>
      <c r="CE362" s="133"/>
      <c r="CF362" s="133"/>
      <c r="CG362" s="133"/>
      <c r="CH362" s="133"/>
      <c r="CI362" s="133"/>
      <c r="CJ362" s="133"/>
      <c r="CK362" s="133"/>
      <c r="CL362" s="133"/>
      <c r="CM362" s="133"/>
      <c r="CN362" s="133"/>
      <c r="CO362" s="133"/>
      <c r="CP362" s="133"/>
      <c r="CQ362" s="133"/>
      <c r="CR362" s="133"/>
      <c r="CS362" s="133"/>
      <c r="CT362" s="133"/>
      <c r="CU362" s="133"/>
      <c r="CV362" s="133"/>
      <c r="CW362" s="133"/>
      <c r="CX362" s="133"/>
      <c r="CY362" s="133"/>
      <c r="CZ362" s="133"/>
      <c r="DA362" s="133"/>
      <c r="DB362" s="133"/>
      <c r="DC362" s="133"/>
      <c r="DD362" s="133"/>
      <c r="DE362" s="133"/>
      <c r="DF362" s="133"/>
      <c r="DG362" s="133"/>
      <c r="DH362" s="133"/>
    </row>
    <row r="363" spans="1:112" s="53" customFormat="1" ht="12.75" customHeight="1" x14ac:dyDescent="0.2">
      <c r="A363" s="23" t="s">
        <v>834</v>
      </c>
      <c r="B363" s="112" t="s">
        <v>835</v>
      </c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6"/>
      <c r="S363" s="24"/>
      <c r="T363" s="24" t="s">
        <v>816</v>
      </c>
      <c r="U363" s="24" t="s">
        <v>76</v>
      </c>
      <c r="V363" s="24"/>
      <c r="W363" s="24"/>
      <c r="X363" s="25"/>
      <c r="Z363" s="28">
        <v>43368</v>
      </c>
      <c r="AA363" s="29"/>
      <c r="AB363" s="29"/>
      <c r="AC363" s="29"/>
      <c r="AD363" s="29"/>
      <c r="AE363" s="29"/>
      <c r="AF363" s="32">
        <v>43412</v>
      </c>
      <c r="AG363" s="32"/>
      <c r="AH363" s="110"/>
      <c r="AJ363" s="27"/>
      <c r="AK363" s="32"/>
      <c r="AL363" s="32"/>
      <c r="AM363" s="25"/>
      <c r="AO363" s="27"/>
      <c r="AP363" s="32"/>
      <c r="AQ363" s="32"/>
      <c r="AR363" s="25"/>
      <c r="AT363" s="27"/>
      <c r="AU363" s="32"/>
      <c r="AV363" s="32"/>
      <c r="AW363" s="25"/>
      <c r="AY363" s="27"/>
      <c r="AZ363" s="25"/>
      <c r="BB363" s="25"/>
      <c r="BC363" s="25"/>
      <c r="BD363" s="25"/>
      <c r="BF363" s="25"/>
      <c r="BG363" s="25"/>
      <c r="BH363" s="25"/>
      <c r="BI363" s="25"/>
      <c r="BJ363" s="25"/>
      <c r="BK363" s="25"/>
      <c r="BM363" s="25"/>
      <c r="BN363" s="25"/>
      <c r="BO363" s="25"/>
      <c r="BP363" s="25"/>
    </row>
    <row r="364" spans="1:112" s="124" customFormat="1" x14ac:dyDescent="0.2">
      <c r="A364" s="120" t="s">
        <v>836</v>
      </c>
      <c r="B364" s="121" t="s">
        <v>837</v>
      </c>
      <c r="C364" s="122"/>
      <c r="D364" s="122"/>
      <c r="E364" s="122"/>
      <c r="F364" s="122"/>
      <c r="G364" s="122"/>
      <c r="H364" s="122"/>
      <c r="I364" s="122"/>
      <c r="J364" s="123"/>
      <c r="K364" s="123"/>
      <c r="L364" s="123"/>
      <c r="M364" s="123"/>
      <c r="N364" s="123"/>
      <c r="O364" s="123"/>
      <c r="P364" s="123"/>
      <c r="Q364" s="122"/>
      <c r="T364" s="122" t="s">
        <v>67</v>
      </c>
      <c r="U364" s="122" t="s">
        <v>76</v>
      </c>
      <c r="V364" s="122"/>
      <c r="W364" s="122"/>
      <c r="X364" s="122"/>
      <c r="Y364" s="133"/>
      <c r="Z364" s="150">
        <v>43369</v>
      </c>
      <c r="AA364" s="150">
        <v>43413</v>
      </c>
      <c r="AB364" s="150"/>
      <c r="AC364" s="150"/>
      <c r="AD364" s="150"/>
      <c r="AE364" s="150"/>
      <c r="AF364" s="150"/>
      <c r="AG364" s="150"/>
      <c r="AH364" s="150"/>
      <c r="AI364" s="133"/>
      <c r="AK364" s="128"/>
      <c r="AL364" s="128"/>
      <c r="AN364" s="133"/>
      <c r="AP364" s="128"/>
      <c r="AQ364" s="128"/>
      <c r="AS364" s="133"/>
      <c r="AU364" s="128"/>
      <c r="AV364" s="128"/>
      <c r="AX364" s="133"/>
      <c r="BA364" s="133"/>
      <c r="BE364" s="133"/>
      <c r="BL364" s="133"/>
      <c r="BQ364" s="133"/>
      <c r="BR364" s="133"/>
      <c r="BS364" s="133"/>
      <c r="BT364" s="133"/>
      <c r="BU364" s="133"/>
      <c r="BV364" s="133"/>
      <c r="BW364" s="133"/>
      <c r="BX364" s="133"/>
      <c r="BY364" s="133"/>
      <c r="BZ364" s="133"/>
      <c r="CA364" s="133"/>
      <c r="CB364" s="133"/>
      <c r="CC364" s="133"/>
      <c r="CD364" s="133"/>
      <c r="CE364" s="133"/>
      <c r="CF364" s="133"/>
      <c r="CG364" s="133"/>
      <c r="CH364" s="133"/>
      <c r="CI364" s="133"/>
      <c r="CJ364" s="133"/>
      <c r="CK364" s="133"/>
      <c r="CL364" s="133"/>
      <c r="CM364" s="133"/>
      <c r="CN364" s="133"/>
      <c r="CO364" s="133"/>
      <c r="CP364" s="133"/>
      <c r="CQ364" s="133"/>
      <c r="CR364" s="133"/>
      <c r="CS364" s="133"/>
      <c r="CT364" s="133"/>
      <c r="CU364" s="133"/>
      <c r="CV364" s="133"/>
      <c r="CW364" s="133"/>
      <c r="CX364" s="133"/>
      <c r="CY364" s="133"/>
      <c r="CZ364" s="133"/>
      <c r="DA364" s="133"/>
      <c r="DB364" s="133"/>
      <c r="DC364" s="133"/>
      <c r="DD364" s="133"/>
      <c r="DE364" s="133"/>
      <c r="DF364" s="133"/>
      <c r="DG364" s="133"/>
      <c r="DH364" s="133"/>
    </row>
    <row r="365" spans="1:112" s="129" customFormat="1" x14ac:dyDescent="0.2">
      <c r="A365" s="120" t="s">
        <v>838</v>
      </c>
      <c r="B365" s="121" t="s">
        <v>839</v>
      </c>
      <c r="C365" s="122">
        <v>0</v>
      </c>
      <c r="D365" s="122">
        <v>0</v>
      </c>
      <c r="E365" s="124"/>
      <c r="F365" s="122">
        <v>0</v>
      </c>
      <c r="G365" s="122">
        <v>0</v>
      </c>
      <c r="H365" s="122">
        <v>0</v>
      </c>
      <c r="I365" s="122"/>
      <c r="J365" s="123"/>
      <c r="K365" s="123"/>
      <c r="L365" s="123"/>
      <c r="M365" s="123"/>
      <c r="N365" s="123"/>
      <c r="O365" s="123"/>
      <c r="P365" s="123"/>
      <c r="Q365" s="123"/>
      <c r="R365" s="124"/>
      <c r="S365" s="124"/>
      <c r="T365" s="123" t="s">
        <v>62</v>
      </c>
      <c r="U365" s="123" t="s">
        <v>76</v>
      </c>
      <c r="V365" s="123"/>
      <c r="W365" s="123"/>
      <c r="X365" s="123"/>
      <c r="Y365"/>
      <c r="Z365" s="126">
        <v>43397</v>
      </c>
      <c r="AA365" s="126"/>
      <c r="AB365" s="126"/>
      <c r="AC365" s="126"/>
      <c r="AD365" s="126"/>
      <c r="AE365" s="126"/>
      <c r="AF365" s="126"/>
      <c r="AG365" s="126"/>
      <c r="AH365" s="126"/>
      <c r="AI365"/>
      <c r="AJ365" s="127"/>
      <c r="AK365" s="130"/>
      <c r="AL365" s="130"/>
      <c r="AM365" s="127"/>
      <c r="AN365"/>
      <c r="AO365" s="127"/>
      <c r="AP365" s="130"/>
      <c r="AQ365" s="130"/>
      <c r="AR365" s="127"/>
      <c r="AS365"/>
      <c r="AT365" s="127"/>
      <c r="AU365" s="130"/>
      <c r="AV365" s="130"/>
      <c r="AW365" s="127"/>
      <c r="AX365"/>
      <c r="AY365" s="127"/>
      <c r="AZ365" s="127"/>
      <c r="BA365"/>
      <c r="BB365" s="127"/>
      <c r="BC365" s="127"/>
      <c r="BD365" s="127"/>
      <c r="BE365"/>
      <c r="BF365" s="127"/>
      <c r="BG365" s="127"/>
      <c r="BH365" s="127"/>
      <c r="BI365" s="127"/>
      <c r="BJ365" s="127"/>
      <c r="BK365" s="127"/>
      <c r="BL365"/>
      <c r="BM365" s="127"/>
      <c r="BN365" s="127"/>
      <c r="BO365" s="127"/>
      <c r="BP365" s="127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</row>
    <row r="366" spans="1:112" s="129" customFormat="1" x14ac:dyDescent="0.2">
      <c r="A366" s="120" t="s">
        <v>840</v>
      </c>
      <c r="B366" s="121" t="s">
        <v>841</v>
      </c>
      <c r="C366" s="122">
        <v>0</v>
      </c>
      <c r="D366" s="122">
        <v>0</v>
      </c>
      <c r="E366" s="124"/>
      <c r="F366" s="122">
        <v>0</v>
      </c>
      <c r="G366" s="122">
        <v>0</v>
      </c>
      <c r="H366" s="122">
        <v>0</v>
      </c>
      <c r="I366" s="122"/>
      <c r="J366" s="123"/>
      <c r="K366" s="123"/>
      <c r="L366" s="123"/>
      <c r="M366" s="123"/>
      <c r="N366" s="123"/>
      <c r="O366" s="123"/>
      <c r="P366" s="123"/>
      <c r="Q366" s="123"/>
      <c r="R366" s="124"/>
      <c r="S366" s="124"/>
      <c r="T366" s="123" t="s">
        <v>62</v>
      </c>
      <c r="U366" s="123" t="s">
        <v>260</v>
      </c>
      <c r="V366" s="123"/>
      <c r="W366" s="123"/>
      <c r="X366" s="123"/>
      <c r="Y366"/>
      <c r="Z366" s="126">
        <v>43403</v>
      </c>
      <c r="AA366" s="126">
        <v>43426</v>
      </c>
      <c r="AB366" s="126"/>
      <c r="AC366" s="126"/>
      <c r="AD366" s="126"/>
      <c r="AE366" s="126"/>
      <c r="AF366" s="126"/>
      <c r="AG366" s="126"/>
      <c r="AH366" s="126"/>
      <c r="AI366"/>
      <c r="AJ366" s="127"/>
      <c r="AK366" s="130"/>
      <c r="AL366" s="130"/>
      <c r="AM366" s="127"/>
      <c r="AN366"/>
      <c r="AO366" s="127"/>
      <c r="AP366" s="130"/>
      <c r="AQ366" s="130"/>
      <c r="AR366" s="127"/>
      <c r="AS366"/>
      <c r="AT366" s="127"/>
      <c r="AU366" s="130"/>
      <c r="AV366" s="130"/>
      <c r="AW366" s="127"/>
      <c r="AX366"/>
      <c r="AY366" s="127"/>
      <c r="AZ366" s="127"/>
      <c r="BA366"/>
      <c r="BB366" s="127"/>
      <c r="BC366" s="127"/>
      <c r="BD366" s="127"/>
      <c r="BE366"/>
      <c r="BF366" s="127"/>
      <c r="BG366" s="127"/>
      <c r="BH366" s="127"/>
      <c r="BI366" s="127"/>
      <c r="BJ366" s="127"/>
      <c r="BK366" s="127"/>
      <c r="BL366"/>
      <c r="BM366" s="127"/>
      <c r="BN366" s="127"/>
      <c r="BO366" s="127"/>
      <c r="BP366" s="127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</row>
    <row r="367" spans="1:112" s="129" customFormat="1" x14ac:dyDescent="0.2">
      <c r="A367" s="120" t="s">
        <v>842</v>
      </c>
      <c r="B367" s="121" t="s">
        <v>843</v>
      </c>
      <c r="C367" s="122">
        <v>0</v>
      </c>
      <c r="D367" s="122">
        <v>0</v>
      </c>
      <c r="E367" s="124"/>
      <c r="F367" s="122">
        <v>0</v>
      </c>
      <c r="G367" s="122">
        <v>0</v>
      </c>
      <c r="H367" s="122">
        <v>0</v>
      </c>
      <c r="I367" s="122"/>
      <c r="J367" s="123"/>
      <c r="K367" s="123"/>
      <c r="L367" s="123"/>
      <c r="M367" s="123"/>
      <c r="N367" s="123"/>
      <c r="O367" s="123"/>
      <c r="P367" s="123"/>
      <c r="Q367" s="123"/>
      <c r="R367" s="124"/>
      <c r="S367" s="124"/>
      <c r="T367" s="123" t="s">
        <v>816</v>
      </c>
      <c r="U367" s="123" t="s">
        <v>260</v>
      </c>
      <c r="V367" s="123"/>
      <c r="W367" s="123"/>
      <c r="X367" s="123"/>
      <c r="Y367"/>
      <c r="Z367" s="126">
        <v>43418</v>
      </c>
      <c r="AA367" s="126">
        <v>43420</v>
      </c>
      <c r="AB367" s="126">
        <v>43557</v>
      </c>
      <c r="AC367" s="126"/>
      <c r="AD367" s="126"/>
      <c r="AE367" s="126"/>
      <c r="AF367" s="126"/>
      <c r="AG367" s="126"/>
      <c r="AH367" s="126"/>
      <c r="AI367"/>
      <c r="AJ367" s="127"/>
      <c r="AK367" s="130"/>
      <c r="AL367" s="130"/>
      <c r="AM367" s="127"/>
      <c r="AN367"/>
      <c r="AO367" s="127"/>
      <c r="AP367" s="130"/>
      <c r="AQ367" s="130"/>
      <c r="AR367" s="127"/>
      <c r="AS367"/>
      <c r="AT367" s="127"/>
      <c r="AU367" s="130"/>
      <c r="AV367" s="130"/>
      <c r="AW367" s="127"/>
      <c r="AX367"/>
      <c r="AY367" s="127"/>
      <c r="AZ367" s="127"/>
      <c r="BA367"/>
      <c r="BB367" s="127"/>
      <c r="BC367" s="127"/>
      <c r="BD367" s="127"/>
      <c r="BE367"/>
      <c r="BF367" s="127"/>
      <c r="BG367" s="127"/>
      <c r="BH367" s="127"/>
      <c r="BI367" s="127"/>
      <c r="BJ367" s="127"/>
      <c r="BK367" s="127"/>
      <c r="BL367"/>
      <c r="BM367" s="127"/>
      <c r="BN367" s="127"/>
      <c r="BO367" s="127"/>
      <c r="BP367" s="12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</row>
    <row r="368" spans="1:112" s="129" customFormat="1" x14ac:dyDescent="0.2">
      <c r="A368" s="35" t="s">
        <v>844</v>
      </c>
      <c r="B368" s="36" t="s">
        <v>843</v>
      </c>
      <c r="C368" s="36">
        <v>0</v>
      </c>
      <c r="D368" s="36">
        <v>1</v>
      </c>
      <c r="E368" s="36" t="s">
        <v>842</v>
      </c>
      <c r="F368" s="36">
        <v>0</v>
      </c>
      <c r="G368" s="36">
        <v>0</v>
      </c>
      <c r="H368" s="36">
        <v>0</v>
      </c>
      <c r="I368" s="36"/>
      <c r="J368" s="151"/>
      <c r="K368" s="151"/>
      <c r="L368" s="151"/>
      <c r="M368" s="151"/>
      <c r="N368" s="151"/>
      <c r="O368" s="151"/>
      <c r="P368" s="151"/>
      <c r="Q368" s="151"/>
      <c r="R368" s="38"/>
      <c r="S368" s="36"/>
      <c r="T368" s="151"/>
      <c r="U368" s="151"/>
      <c r="V368" s="151"/>
      <c r="W368" s="151"/>
      <c r="X368" s="151"/>
      <c r="Y368"/>
      <c r="Z368" s="40">
        <v>43418</v>
      </c>
      <c r="AA368" s="152"/>
      <c r="AB368" s="152"/>
      <c r="AC368" s="152"/>
      <c r="AD368" s="152"/>
      <c r="AE368" s="152"/>
      <c r="AF368" s="152"/>
      <c r="AG368" s="152"/>
      <c r="AH368" s="152"/>
      <c r="AI368"/>
      <c r="AJ368" s="39"/>
      <c r="AK368" s="40"/>
      <c r="AL368" s="40"/>
      <c r="AM368" s="39"/>
      <c r="AN368"/>
      <c r="AO368" s="39"/>
      <c r="AP368" s="40"/>
      <c r="AQ368" s="40"/>
      <c r="AR368" s="39"/>
      <c r="AS368"/>
      <c r="AT368" s="39"/>
      <c r="AU368" s="40"/>
      <c r="AV368" s="40"/>
      <c r="AW368" s="39"/>
      <c r="AX368"/>
      <c r="AY368" s="39"/>
      <c r="AZ368" s="39"/>
      <c r="BA368"/>
      <c r="BB368" s="39"/>
      <c r="BC368" s="39"/>
      <c r="BD368" s="39"/>
      <c r="BE368"/>
      <c r="BF368" s="39"/>
      <c r="BG368" s="39"/>
      <c r="BH368" s="39"/>
      <c r="BI368" s="39"/>
      <c r="BJ368" s="39"/>
      <c r="BK368" s="39"/>
      <c r="BL368"/>
      <c r="BM368" s="39"/>
      <c r="BN368" s="39"/>
      <c r="BO368" s="39"/>
      <c r="BP368" s="39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</row>
    <row r="369" spans="1:112" s="129" customFormat="1" x14ac:dyDescent="0.2">
      <c r="A369" s="35" t="s">
        <v>845</v>
      </c>
      <c r="B369" s="36" t="s">
        <v>843</v>
      </c>
      <c r="C369" s="75">
        <v>0</v>
      </c>
      <c r="D369" s="36">
        <v>1</v>
      </c>
      <c r="E369" s="36" t="s">
        <v>842</v>
      </c>
      <c r="F369" s="36">
        <v>0</v>
      </c>
      <c r="G369" s="36">
        <v>0</v>
      </c>
      <c r="H369" s="36">
        <v>0</v>
      </c>
      <c r="I369" s="36"/>
      <c r="J369" s="151"/>
      <c r="K369" s="151"/>
      <c r="L369" s="151"/>
      <c r="M369" s="151"/>
      <c r="N369" s="151"/>
      <c r="O369" s="151"/>
      <c r="P369" s="151"/>
      <c r="Q369" s="151"/>
      <c r="R369" s="38"/>
      <c r="S369" s="36"/>
      <c r="T369" s="151"/>
      <c r="U369" s="151"/>
      <c r="V369" s="151"/>
      <c r="W369" s="151"/>
      <c r="X369" s="151"/>
      <c r="Y369"/>
      <c r="Z369" s="40">
        <v>43441</v>
      </c>
      <c r="AA369" s="152">
        <v>43447</v>
      </c>
      <c r="AB369" s="152"/>
      <c r="AC369" s="152"/>
      <c r="AD369" s="152"/>
      <c r="AE369" s="152"/>
      <c r="AF369" s="152"/>
      <c r="AG369" s="152"/>
      <c r="AH369" s="152"/>
      <c r="AI369"/>
      <c r="AJ369" s="39"/>
      <c r="AK369" s="40"/>
      <c r="AL369" s="40"/>
      <c r="AM369" s="39"/>
      <c r="AN369"/>
      <c r="AO369" s="39"/>
      <c r="AP369" s="40"/>
      <c r="AQ369" s="40"/>
      <c r="AR369" s="39"/>
      <c r="AS369"/>
      <c r="AT369" s="39"/>
      <c r="AU369" s="40"/>
      <c r="AV369" s="40"/>
      <c r="AW369" s="39"/>
      <c r="AX369"/>
      <c r="AY369" s="39"/>
      <c r="AZ369" s="39"/>
      <c r="BA369"/>
      <c r="BB369" s="39"/>
      <c r="BC369" s="39"/>
      <c r="BD369" s="39"/>
      <c r="BE369"/>
      <c r="BF369" s="39"/>
      <c r="BG369" s="39"/>
      <c r="BH369" s="39"/>
      <c r="BI369" s="39"/>
      <c r="BJ369" s="39"/>
      <c r="BK369" s="39"/>
      <c r="BL369"/>
      <c r="BM369" s="39"/>
      <c r="BN369" s="39"/>
      <c r="BO369" s="39"/>
      <c r="BP369" s="3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</row>
    <row r="370" spans="1:112" s="124" customFormat="1" x14ac:dyDescent="0.2">
      <c r="A370" s="120" t="s">
        <v>846</v>
      </c>
      <c r="B370" s="121" t="s">
        <v>847</v>
      </c>
      <c r="C370" s="122">
        <v>0</v>
      </c>
      <c r="D370" s="122">
        <v>0</v>
      </c>
      <c r="F370" s="122">
        <v>0</v>
      </c>
      <c r="G370" s="122">
        <v>0</v>
      </c>
      <c r="H370" s="122">
        <v>0</v>
      </c>
      <c r="I370" s="122"/>
      <c r="J370" s="123"/>
      <c r="K370" s="123"/>
      <c r="L370" s="123"/>
      <c r="M370" s="123"/>
      <c r="N370" s="123"/>
      <c r="O370" s="123"/>
      <c r="P370" s="123"/>
      <c r="Q370" s="122"/>
      <c r="T370" s="122" t="s">
        <v>62</v>
      </c>
      <c r="U370" s="122" t="s">
        <v>76</v>
      </c>
      <c r="V370" s="122"/>
      <c r="W370" s="122"/>
      <c r="X370" s="122"/>
      <c r="Y370" s="133"/>
      <c r="Z370" s="150">
        <v>43458</v>
      </c>
      <c r="AA370" s="150">
        <v>43532</v>
      </c>
      <c r="AB370" s="150"/>
      <c r="AC370" s="150"/>
      <c r="AD370" s="150"/>
      <c r="AE370" s="150"/>
      <c r="AF370" s="150"/>
      <c r="AG370" s="150"/>
      <c r="AH370" s="150"/>
      <c r="AI370" s="133"/>
      <c r="AK370" s="128"/>
      <c r="AL370" s="128"/>
      <c r="AN370" s="133"/>
      <c r="AP370" s="128"/>
      <c r="AQ370" s="128"/>
      <c r="AS370" s="133"/>
      <c r="AU370" s="128"/>
      <c r="AV370" s="128"/>
      <c r="AX370" s="133"/>
      <c r="BA370" s="133"/>
      <c r="BE370" s="133"/>
      <c r="BL370" s="133"/>
      <c r="BQ370" s="133"/>
      <c r="BR370" s="133"/>
      <c r="BS370" s="133"/>
      <c r="BT370" s="133"/>
      <c r="BU370" s="133"/>
      <c r="BV370" s="133"/>
      <c r="BW370" s="133"/>
      <c r="BX370" s="133"/>
      <c r="BY370" s="133"/>
      <c r="BZ370" s="133"/>
      <c r="CA370" s="133"/>
      <c r="CB370" s="133"/>
      <c r="CC370" s="133"/>
      <c r="CD370" s="133"/>
      <c r="CE370" s="133"/>
      <c r="CF370" s="133"/>
      <c r="CG370" s="133"/>
      <c r="CH370" s="133"/>
      <c r="CI370" s="133"/>
      <c r="CJ370" s="133"/>
      <c r="CK370" s="133"/>
      <c r="CL370" s="133"/>
      <c r="CM370" s="133"/>
      <c r="CN370" s="133"/>
      <c r="CO370" s="133"/>
      <c r="CP370" s="133"/>
      <c r="CQ370" s="133"/>
      <c r="CR370" s="133"/>
      <c r="CS370" s="133"/>
      <c r="CT370" s="133"/>
      <c r="CU370" s="133"/>
      <c r="CV370" s="133"/>
      <c r="CW370" s="133"/>
      <c r="CX370" s="133"/>
      <c r="CY370" s="133"/>
      <c r="CZ370" s="133"/>
      <c r="DA370" s="133"/>
      <c r="DB370" s="133"/>
      <c r="DC370" s="133"/>
      <c r="DD370" s="133"/>
      <c r="DE370" s="133"/>
      <c r="DF370" s="133"/>
      <c r="DG370" s="133"/>
      <c r="DH370" s="133"/>
    </row>
    <row r="371" spans="1:112" s="53" customFormat="1" ht="12.75" customHeight="1" x14ac:dyDescent="0.2">
      <c r="A371" s="23" t="s">
        <v>848</v>
      </c>
      <c r="B371" s="112" t="s">
        <v>849</v>
      </c>
      <c r="C371" s="24">
        <v>0</v>
      </c>
      <c r="D371" s="24">
        <v>0</v>
      </c>
      <c r="E371" s="24"/>
      <c r="F371" s="24">
        <v>0</v>
      </c>
      <c r="G371" s="24">
        <v>0</v>
      </c>
      <c r="H371" s="24">
        <v>0</v>
      </c>
      <c r="I371" s="24"/>
      <c r="J371" s="24"/>
      <c r="K371" s="24"/>
      <c r="L371" s="24"/>
      <c r="M371" s="24"/>
      <c r="N371" s="24">
        <v>1</v>
      </c>
      <c r="O371" s="24"/>
      <c r="P371" s="24"/>
      <c r="Q371" s="24"/>
      <c r="R371" s="26"/>
      <c r="S371" s="24"/>
      <c r="T371" s="24" t="s">
        <v>816</v>
      </c>
      <c r="U371" s="24" t="s">
        <v>260</v>
      </c>
      <c r="V371" s="24"/>
      <c r="W371" s="24"/>
      <c r="X371" s="25"/>
      <c r="Z371" s="28">
        <v>43483</v>
      </c>
      <c r="AA371" s="29"/>
      <c r="AB371" s="29"/>
      <c r="AC371" s="29"/>
      <c r="AD371" s="29"/>
      <c r="AE371" s="29"/>
      <c r="AF371" s="32">
        <v>43509</v>
      </c>
      <c r="AG371" s="32"/>
      <c r="AH371" s="110"/>
      <c r="AJ371" s="27"/>
      <c r="AK371" s="32"/>
      <c r="AL371" s="32"/>
      <c r="AM371" s="25"/>
      <c r="AO371" s="27"/>
      <c r="AP371" s="32"/>
      <c r="AQ371" s="32"/>
      <c r="AR371" s="25"/>
      <c r="AT371" s="27"/>
      <c r="AU371" s="32"/>
      <c r="AV371" s="32"/>
      <c r="AW371" s="25"/>
      <c r="AY371" s="27"/>
      <c r="AZ371" s="25"/>
      <c r="BB371" s="25"/>
      <c r="BC371" s="25"/>
      <c r="BD371" s="25"/>
      <c r="BF371" s="25"/>
      <c r="BG371" s="25"/>
      <c r="BH371" s="25"/>
      <c r="BI371" s="25"/>
      <c r="BJ371" s="25"/>
      <c r="BK371" s="25"/>
      <c r="BM371" s="25"/>
      <c r="BN371" s="25"/>
      <c r="BO371" s="25"/>
      <c r="BP371" s="25"/>
    </row>
    <row r="372" spans="1:112" s="129" customFormat="1" x14ac:dyDescent="0.2">
      <c r="A372" s="23" t="s">
        <v>850</v>
      </c>
      <c r="B372" s="112" t="s">
        <v>851</v>
      </c>
      <c r="C372" s="24">
        <v>0</v>
      </c>
      <c r="D372" s="24">
        <v>0</v>
      </c>
      <c r="E372" s="24"/>
      <c r="F372" s="24">
        <v>0</v>
      </c>
      <c r="G372" s="24">
        <v>0</v>
      </c>
      <c r="H372" s="24">
        <v>0</v>
      </c>
      <c r="I372" s="24"/>
      <c r="J372" s="132"/>
      <c r="K372" s="132"/>
      <c r="L372" s="132"/>
      <c r="M372" s="132"/>
      <c r="N372" s="132">
        <v>1</v>
      </c>
      <c r="O372" s="132"/>
      <c r="P372" s="132"/>
      <c r="Q372" s="132"/>
      <c r="R372" s="26"/>
      <c r="S372" s="24"/>
      <c r="T372" s="132" t="s">
        <v>816</v>
      </c>
      <c r="U372" s="132" t="s">
        <v>260</v>
      </c>
      <c r="V372" s="132"/>
      <c r="W372" s="132"/>
      <c r="X372" s="132"/>
      <c r="Y372" s="53"/>
      <c r="Z372" s="28">
        <v>43487</v>
      </c>
      <c r="AA372" s="134"/>
      <c r="AB372" s="134"/>
      <c r="AC372" s="134"/>
      <c r="AD372" s="134"/>
      <c r="AE372" s="134"/>
      <c r="AF372" s="28">
        <v>43514</v>
      </c>
      <c r="AG372" s="28"/>
      <c r="AH372" s="28"/>
      <c r="AI372" s="53"/>
      <c r="AJ372" s="27"/>
      <c r="AK372" s="28"/>
      <c r="AL372" s="28"/>
      <c r="AM372" s="27"/>
      <c r="AN372" s="53"/>
      <c r="AO372" s="27"/>
      <c r="AP372" s="28"/>
      <c r="AQ372" s="28"/>
      <c r="AR372" s="27"/>
      <c r="AS372" s="53"/>
      <c r="AT372" s="27"/>
      <c r="AU372" s="28"/>
      <c r="AV372" s="28"/>
      <c r="AW372" s="27"/>
      <c r="AX372" s="53"/>
      <c r="AY372" s="27"/>
      <c r="AZ372" s="27"/>
      <c r="BA372" s="53"/>
      <c r="BB372" s="27"/>
      <c r="BC372" s="27"/>
      <c r="BD372" s="27"/>
      <c r="BE372" s="53"/>
      <c r="BF372" s="27"/>
      <c r="BG372" s="27"/>
      <c r="BH372" s="27"/>
      <c r="BI372" s="27"/>
      <c r="BJ372" s="27"/>
      <c r="BK372" s="27"/>
      <c r="BL372" s="53"/>
      <c r="BM372" s="27"/>
      <c r="BN372" s="27"/>
      <c r="BO372" s="27"/>
      <c r="BP372" s="27"/>
      <c r="BQ372" s="53"/>
      <c r="BR372" s="53"/>
      <c r="BS372" s="53"/>
      <c r="BT372" s="53"/>
      <c r="BU372" s="53"/>
      <c r="BV372" s="53"/>
      <c r="BW372" s="53"/>
      <c r="BX372" s="53"/>
      <c r="BY372" s="53"/>
      <c r="BZ372" s="53"/>
      <c r="CA372" s="53"/>
      <c r="CB372" s="53"/>
      <c r="CC372" s="53"/>
      <c r="CD372" s="53"/>
      <c r="CE372" s="53"/>
      <c r="CF372" s="53"/>
      <c r="CG372" s="53"/>
      <c r="CH372" s="53"/>
      <c r="CI372" s="53"/>
      <c r="CJ372" s="53"/>
      <c r="CK372" s="53"/>
      <c r="CL372" s="53"/>
      <c r="CM372" s="53"/>
      <c r="CN372" s="53"/>
      <c r="CO372" s="53"/>
      <c r="CP372" s="53"/>
      <c r="CQ372" s="53"/>
      <c r="CR372" s="53"/>
      <c r="CS372" s="53"/>
      <c r="CT372" s="53"/>
      <c r="CU372" s="53"/>
      <c r="CV372" s="53"/>
      <c r="CW372" s="53"/>
      <c r="CX372" s="53"/>
      <c r="CY372" s="53"/>
      <c r="CZ372" s="53"/>
      <c r="DA372" s="53"/>
      <c r="DB372" s="53"/>
      <c r="DC372" s="53"/>
      <c r="DD372" s="53"/>
      <c r="DE372" s="53"/>
      <c r="DF372" s="53"/>
      <c r="DG372" s="53"/>
      <c r="DH372" s="53"/>
    </row>
    <row r="373" spans="1:112" s="78" customFormat="1" x14ac:dyDescent="0.2">
      <c r="A373" s="66" t="s">
        <v>852</v>
      </c>
      <c r="B373" s="67" t="s">
        <v>853</v>
      </c>
      <c r="C373" s="67">
        <v>0</v>
      </c>
      <c r="D373" s="67">
        <v>0</v>
      </c>
      <c r="E373" s="67"/>
      <c r="F373" s="67">
        <v>0</v>
      </c>
      <c r="G373" s="67">
        <v>0</v>
      </c>
      <c r="H373" s="67">
        <v>0</v>
      </c>
      <c r="I373" s="67"/>
      <c r="J373" s="67"/>
      <c r="K373" s="67"/>
      <c r="L373" s="67"/>
      <c r="M373" s="67"/>
      <c r="N373" s="67"/>
      <c r="O373" s="67">
        <v>1</v>
      </c>
      <c r="P373" s="67"/>
      <c r="Q373" s="68"/>
      <c r="R373" s="69"/>
      <c r="S373" s="70"/>
      <c r="T373" s="67" t="s">
        <v>62</v>
      </c>
      <c r="U373" s="67" t="s">
        <v>804</v>
      </c>
      <c r="V373" s="67"/>
      <c r="W373" s="67"/>
      <c r="X373" s="68"/>
      <c r="Y373" s="53"/>
      <c r="Z373" s="71">
        <v>43488</v>
      </c>
      <c r="AA373" s="72" t="s">
        <v>69</v>
      </c>
      <c r="AB373" s="72" t="s">
        <v>69</v>
      </c>
      <c r="AC373" s="72" t="s">
        <v>69</v>
      </c>
      <c r="AD373" s="72" t="s">
        <v>69</v>
      </c>
      <c r="AE373" s="72" t="s">
        <v>69</v>
      </c>
      <c r="AF373" s="72">
        <v>43517</v>
      </c>
      <c r="AG373" s="72" t="s">
        <v>69</v>
      </c>
      <c r="AH373" s="73" t="s">
        <v>69</v>
      </c>
      <c r="AI373" s="53"/>
      <c r="AJ373" s="70"/>
      <c r="AK373" s="74"/>
      <c r="AL373" s="74"/>
      <c r="AM373" s="68"/>
      <c r="AN373" s="53"/>
      <c r="AO373" s="70"/>
      <c r="AP373" s="74"/>
      <c r="AQ373" s="74"/>
      <c r="AR373" s="68"/>
      <c r="AS373" s="53"/>
      <c r="AT373" s="70"/>
      <c r="AU373" s="74"/>
      <c r="AV373" s="74"/>
      <c r="AW373" s="68"/>
      <c r="AX373" s="53"/>
      <c r="AY373" s="70"/>
      <c r="AZ373" s="68"/>
      <c r="BA373" s="53"/>
      <c r="BB373" s="68"/>
      <c r="BC373" s="68"/>
      <c r="BD373" s="68"/>
      <c r="BE373" s="53"/>
      <c r="BF373" s="68"/>
      <c r="BG373" s="68"/>
      <c r="BH373" s="68"/>
      <c r="BI373" s="68"/>
      <c r="BJ373" s="68"/>
      <c r="BK373" s="68"/>
      <c r="BL373" s="53"/>
      <c r="BM373" s="68"/>
      <c r="BN373" s="68"/>
      <c r="BO373" s="68"/>
      <c r="BP373" s="68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</row>
    <row r="374" spans="1:112" s="78" customFormat="1" x14ac:dyDescent="0.2">
      <c r="A374" s="66" t="s">
        <v>854</v>
      </c>
      <c r="B374" s="67" t="s">
        <v>855</v>
      </c>
      <c r="C374" s="67">
        <v>0</v>
      </c>
      <c r="D374" s="67">
        <v>0</v>
      </c>
      <c r="E374" s="67"/>
      <c r="F374" s="67">
        <v>0</v>
      </c>
      <c r="G374" s="67">
        <v>0</v>
      </c>
      <c r="H374" s="67">
        <v>0</v>
      </c>
      <c r="I374" s="67"/>
      <c r="J374" s="67"/>
      <c r="K374" s="67"/>
      <c r="L374" s="67"/>
      <c r="M374" s="67"/>
      <c r="N374" s="67"/>
      <c r="O374" s="67"/>
      <c r="P374" s="67"/>
      <c r="Q374" s="68"/>
      <c r="R374" s="69"/>
      <c r="S374" s="70"/>
      <c r="T374" s="67" t="s">
        <v>825</v>
      </c>
      <c r="U374" s="67" t="s">
        <v>260</v>
      </c>
      <c r="V374" s="67"/>
      <c r="W374" s="67"/>
      <c r="X374" s="68"/>
      <c r="Y374" s="53"/>
      <c r="Z374" s="71">
        <v>43497</v>
      </c>
      <c r="AA374" s="72">
        <v>43502</v>
      </c>
      <c r="AB374" s="72" t="s">
        <v>69</v>
      </c>
      <c r="AC374" s="72" t="s">
        <v>69</v>
      </c>
      <c r="AD374" s="72" t="s">
        <v>69</v>
      </c>
      <c r="AE374" s="72" t="s">
        <v>69</v>
      </c>
      <c r="AF374" s="72" t="s">
        <v>69</v>
      </c>
      <c r="AG374" s="72" t="s">
        <v>69</v>
      </c>
      <c r="AH374" s="73" t="s">
        <v>69</v>
      </c>
      <c r="AI374" s="53"/>
      <c r="AJ374" s="70"/>
      <c r="AK374" s="74"/>
      <c r="AL374" s="74"/>
      <c r="AM374" s="68"/>
      <c r="AN374" s="53"/>
      <c r="AO374" s="70"/>
      <c r="AP374" s="74"/>
      <c r="AQ374" s="74"/>
      <c r="AR374" s="68"/>
      <c r="AS374" s="53"/>
      <c r="AT374" s="70"/>
      <c r="AU374" s="74"/>
      <c r="AV374" s="74"/>
      <c r="AW374" s="68"/>
      <c r="AX374" s="53"/>
      <c r="AY374" s="70"/>
      <c r="AZ374" s="68"/>
      <c r="BA374" s="53"/>
      <c r="BB374" s="68"/>
      <c r="BC374" s="68"/>
      <c r="BD374" s="68"/>
      <c r="BE374" s="53"/>
      <c r="BF374" s="68"/>
      <c r="BG374" s="68"/>
      <c r="BH374" s="68"/>
      <c r="BI374" s="68"/>
      <c r="BJ374" s="68"/>
      <c r="BK374" s="68"/>
      <c r="BL374" s="53"/>
      <c r="BM374" s="68"/>
      <c r="BN374" s="68"/>
      <c r="BO374" s="68"/>
      <c r="BP374" s="68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</row>
    <row r="375" spans="1:112" s="78" customFormat="1" x14ac:dyDescent="0.2">
      <c r="A375" s="66" t="s">
        <v>856</v>
      </c>
      <c r="B375" s="67" t="s">
        <v>857</v>
      </c>
      <c r="C375" s="67">
        <v>0</v>
      </c>
      <c r="D375" s="67">
        <v>0</v>
      </c>
      <c r="E375" s="67"/>
      <c r="F375" s="67">
        <v>0</v>
      </c>
      <c r="G375" s="67">
        <v>0</v>
      </c>
      <c r="H375" s="67">
        <v>0</v>
      </c>
      <c r="I375" s="67"/>
      <c r="J375" s="67"/>
      <c r="K375" s="67"/>
      <c r="L375" s="67"/>
      <c r="M375" s="67"/>
      <c r="N375" s="67"/>
      <c r="O375" s="67"/>
      <c r="P375" s="67"/>
      <c r="Q375" s="68"/>
      <c r="R375" s="69"/>
      <c r="S375" s="70"/>
      <c r="T375" s="67" t="s">
        <v>816</v>
      </c>
      <c r="U375" s="67" t="s">
        <v>260</v>
      </c>
      <c r="V375" s="67"/>
      <c r="W375" s="67"/>
      <c r="X375" s="68"/>
      <c r="Y375" s="53"/>
      <c r="Z375" s="71">
        <v>43556</v>
      </c>
      <c r="AA375" s="72" t="s">
        <v>69</v>
      </c>
      <c r="AB375" s="72" t="s">
        <v>69</v>
      </c>
      <c r="AC375" s="72" t="s">
        <v>69</v>
      </c>
      <c r="AD375" s="72" t="s">
        <v>69</v>
      </c>
      <c r="AE375" s="72" t="s">
        <v>69</v>
      </c>
      <c r="AF375" s="72">
        <v>43573</v>
      </c>
      <c r="AG375" s="72"/>
      <c r="AH375" s="73"/>
      <c r="AI375" s="53"/>
      <c r="AJ375" s="70"/>
      <c r="AK375" s="74"/>
      <c r="AL375" s="74"/>
      <c r="AM375" s="68"/>
      <c r="AN375" s="53"/>
      <c r="AO375" s="70"/>
      <c r="AP375" s="74"/>
      <c r="AQ375" s="74"/>
      <c r="AR375" s="68"/>
      <c r="AS375" s="53"/>
      <c r="AT375" s="70"/>
      <c r="AU375" s="74"/>
      <c r="AV375" s="74"/>
      <c r="AW375" s="68"/>
      <c r="AX375" s="53"/>
      <c r="AY375" s="70"/>
      <c r="AZ375" s="68"/>
      <c r="BA375" s="53"/>
      <c r="BB375" s="68"/>
      <c r="BC375" s="68"/>
      <c r="BD375" s="68"/>
      <c r="BE375" s="53"/>
      <c r="BF375" s="68"/>
      <c r="BG375" s="68"/>
      <c r="BH375" s="68"/>
      <c r="BI375" s="68"/>
      <c r="BJ375" s="68"/>
      <c r="BK375" s="68"/>
      <c r="BL375" s="53"/>
      <c r="BM375" s="68"/>
      <c r="BN375" s="68"/>
      <c r="BO375" s="68"/>
      <c r="BP375" s="68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</row>
    <row r="376" spans="1:112" s="129" customFormat="1" x14ac:dyDescent="0.2">
      <c r="A376" s="120" t="s">
        <v>858</v>
      </c>
      <c r="B376" s="121" t="s">
        <v>859</v>
      </c>
      <c r="C376" s="122">
        <v>0</v>
      </c>
      <c r="D376" s="122">
        <v>0</v>
      </c>
      <c r="E376" s="122"/>
      <c r="F376" s="122">
        <v>0</v>
      </c>
      <c r="G376" s="122">
        <v>0</v>
      </c>
      <c r="H376" s="122">
        <v>0</v>
      </c>
      <c r="I376" s="122"/>
      <c r="J376" s="123"/>
      <c r="K376" s="123"/>
      <c r="L376" s="123"/>
      <c r="M376" s="123"/>
      <c r="N376" s="123"/>
      <c r="O376" s="123"/>
      <c r="P376" s="123"/>
      <c r="Q376" s="123"/>
      <c r="R376" s="124"/>
      <c r="S376" s="124"/>
      <c r="T376" s="123" t="s">
        <v>62</v>
      </c>
      <c r="U376" s="123" t="s">
        <v>76</v>
      </c>
      <c r="V376" s="123"/>
      <c r="W376" s="123"/>
      <c r="X376" s="123"/>
      <c r="Y376"/>
      <c r="Z376" s="126">
        <v>43557</v>
      </c>
      <c r="AA376" s="126"/>
      <c r="AB376" s="126"/>
      <c r="AC376" s="126"/>
      <c r="AD376" s="126"/>
      <c r="AE376" s="126"/>
      <c r="AF376" s="126"/>
      <c r="AG376" s="126"/>
      <c r="AH376" s="126"/>
      <c r="AI376"/>
      <c r="AJ376" s="127"/>
      <c r="AK376" s="130"/>
      <c r="AL376" s="130"/>
      <c r="AM376" s="127"/>
      <c r="AN376"/>
      <c r="AO376" s="127"/>
      <c r="AP376" s="130"/>
      <c r="AQ376" s="130"/>
      <c r="AR376" s="127"/>
      <c r="AS376"/>
      <c r="AT376" s="127"/>
      <c r="AU376" s="130"/>
      <c r="AV376" s="130"/>
      <c r="AW376" s="127"/>
      <c r="AX376"/>
      <c r="AY376" s="127"/>
      <c r="AZ376" s="127"/>
      <c r="BA376"/>
      <c r="BB376" s="127"/>
      <c r="BC376" s="127"/>
      <c r="BD376" s="127"/>
      <c r="BE376"/>
      <c r="BF376" s="127"/>
      <c r="BG376" s="127"/>
      <c r="BH376" s="127"/>
      <c r="BI376" s="127"/>
      <c r="BJ376" s="127"/>
      <c r="BK376" s="127"/>
      <c r="BL376"/>
      <c r="BM376" s="127"/>
      <c r="BN376" s="127"/>
      <c r="BO376" s="127"/>
      <c r="BP376" s="127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</row>
    <row r="377" spans="1:112" s="129" customFormat="1" x14ac:dyDescent="0.2">
      <c r="A377" s="120" t="s">
        <v>860</v>
      </c>
      <c r="B377" s="121" t="s">
        <v>861</v>
      </c>
      <c r="C377" s="122">
        <v>0</v>
      </c>
      <c r="D377" s="122">
        <v>0</v>
      </c>
      <c r="E377" s="122"/>
      <c r="F377" s="122">
        <v>0</v>
      </c>
      <c r="G377" s="122">
        <v>0</v>
      </c>
      <c r="H377" s="122">
        <v>0</v>
      </c>
      <c r="I377" s="122"/>
      <c r="J377" s="123"/>
      <c r="K377" s="123"/>
      <c r="L377" s="123"/>
      <c r="M377" s="123"/>
      <c r="N377" s="123"/>
      <c r="O377" s="123"/>
      <c r="P377" s="123"/>
      <c r="Q377" s="123"/>
      <c r="R377" s="124"/>
      <c r="S377" s="124"/>
      <c r="T377" s="123" t="s">
        <v>62</v>
      </c>
      <c r="U377" s="123" t="s">
        <v>137</v>
      </c>
      <c r="V377" s="123"/>
      <c r="W377" s="123"/>
      <c r="X377" s="123"/>
      <c r="Y377"/>
      <c r="Z377" s="126">
        <v>43577</v>
      </c>
      <c r="AA377" s="126"/>
      <c r="AB377" s="126"/>
      <c r="AC377" s="126"/>
      <c r="AD377" s="126"/>
      <c r="AE377" s="126"/>
      <c r="AF377" s="126"/>
      <c r="AG377" s="126"/>
      <c r="AH377" s="126"/>
      <c r="AI377"/>
      <c r="AJ377" s="127"/>
      <c r="AK377" s="130"/>
      <c r="AL377" s="130"/>
      <c r="AM377" s="127"/>
      <c r="AN377"/>
      <c r="AO377" s="127"/>
      <c r="AP377" s="130"/>
      <c r="AQ377" s="130"/>
      <c r="AR377" s="127"/>
      <c r="AS377"/>
      <c r="AT377" s="127"/>
      <c r="AU377" s="130"/>
      <c r="AV377" s="130"/>
      <c r="AW377" s="127"/>
      <c r="AX377"/>
      <c r="AY377" s="127"/>
      <c r="AZ377" s="127"/>
      <c r="BA377"/>
      <c r="BB377" s="127"/>
      <c r="BC377" s="127"/>
      <c r="BD377" s="127"/>
      <c r="BE377"/>
      <c r="BF377" s="127"/>
      <c r="BG377" s="127"/>
      <c r="BH377" s="127"/>
      <c r="BI377" s="127"/>
      <c r="BJ377" s="127"/>
      <c r="BK377" s="127"/>
      <c r="BL377"/>
      <c r="BM377" s="127"/>
      <c r="BN377" s="127"/>
      <c r="BO377" s="127"/>
      <c r="BP377" s="12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</row>
    <row r="378" spans="1:112" x14ac:dyDescent="0.2">
      <c r="B378" s="112"/>
      <c r="Z378" s="28"/>
      <c r="BB378" s="53"/>
    </row>
    <row r="379" spans="1:112" x14ac:dyDescent="0.2">
      <c r="Z379" s="28"/>
      <c r="BB379" s="53"/>
    </row>
    <row r="380" spans="1:112" x14ac:dyDescent="0.2">
      <c r="A380" s="23"/>
      <c r="B380" s="154" t="s">
        <v>862</v>
      </c>
      <c r="BB380" s="53">
        <f>+AVERAGE(BB37:BB364)</f>
        <v>403.77075098814231</v>
      </c>
      <c r="BC380" s="53">
        <f>+AVERAGE(BC37:BC364)</f>
        <v>-3797.2244897959185</v>
      </c>
      <c r="BD380" s="53">
        <f>+AVERAGE(BD37:BD364)</f>
        <v>-1099.995983935743</v>
      </c>
      <c r="BE380" s="53" t="s">
        <v>52</v>
      </c>
      <c r="BF380" s="53">
        <f t="shared" ref="BF380:BJ380" si="79">+ROUND(AVERAGE(BF37:BF364),0)</f>
        <v>67</v>
      </c>
      <c r="BG380" s="53">
        <f t="shared" si="79"/>
        <v>124</v>
      </c>
      <c r="BH380" s="53">
        <f t="shared" si="79"/>
        <v>269</v>
      </c>
      <c r="BI380" s="53">
        <f t="shared" si="79"/>
        <v>79</v>
      </c>
      <c r="BJ380" s="53">
        <f t="shared" si="79"/>
        <v>100</v>
      </c>
      <c r="BK380" s="53">
        <f>+ROUND(AVERAGE(BK37:BK364),0)</f>
        <v>634</v>
      </c>
      <c r="BL380" s="53"/>
      <c r="BM380" s="53">
        <f>+ROUND(AVERAGE(BM37:BM318),0)</f>
        <v>36</v>
      </c>
      <c r="BN380" s="53">
        <f>+ROUND(AVERAGE(BN37:BN318),0)</f>
        <v>228</v>
      </c>
      <c r="BO380" s="53">
        <f>+ROUND(AVERAGE(BO37:BO318),0)</f>
        <v>43</v>
      </c>
      <c r="BP380" s="53">
        <f>+ROUND(AVERAGE(BP37:BP318),0)</f>
        <v>296</v>
      </c>
    </row>
    <row r="381" spans="1:112" x14ac:dyDescent="0.2">
      <c r="A381" s="84"/>
      <c r="B381" s="154" t="s">
        <v>863</v>
      </c>
      <c r="BB381" s="53"/>
    </row>
    <row r="382" spans="1:112" x14ac:dyDescent="0.2">
      <c r="A382" s="155"/>
      <c r="B382" s="154" t="s">
        <v>864</v>
      </c>
      <c r="BB382" s="53"/>
      <c r="BF382" s="53">
        <f>COUNT(BF3:BF353)</f>
        <v>127</v>
      </c>
      <c r="BM382" s="53">
        <f>COUNT(BM3:BM353)</f>
        <v>36</v>
      </c>
    </row>
    <row r="383" spans="1:112" x14ac:dyDescent="0.2">
      <c r="A383" s="66"/>
      <c r="B383" s="154" t="s">
        <v>865</v>
      </c>
      <c r="BB383" s="53"/>
    </row>
    <row r="384" spans="1:112" x14ac:dyDescent="0.2">
      <c r="BB384" s="53"/>
    </row>
    <row r="385" spans="54:54" x14ac:dyDescent="0.2">
      <c r="BB385" s="53"/>
    </row>
    <row r="386" spans="54:54" x14ac:dyDescent="0.2">
      <c r="BB386" s="53"/>
    </row>
    <row r="387" spans="54:54" x14ac:dyDescent="0.2">
      <c r="BB387" s="53"/>
    </row>
    <row r="388" spans="54:54" x14ac:dyDescent="0.2">
      <c r="BB388" s="53"/>
    </row>
    <row r="389" spans="54:54" x14ac:dyDescent="0.2">
      <c r="BB389" s="53"/>
    </row>
    <row r="390" spans="54:54" x14ac:dyDescent="0.2">
      <c r="BB390" s="53"/>
    </row>
    <row r="391" spans="54:54" x14ac:dyDescent="0.2">
      <c r="BB391" s="53"/>
    </row>
    <row r="392" spans="54:54" x14ac:dyDescent="0.2">
      <c r="BB392" s="53"/>
    </row>
    <row r="393" spans="54:54" x14ac:dyDescent="0.2">
      <c r="BB393" s="53"/>
    </row>
    <row r="394" spans="54:54" x14ac:dyDescent="0.2">
      <c r="BB394" s="53"/>
    </row>
    <row r="395" spans="54:54" x14ac:dyDescent="0.2">
      <c r="BB395" s="53"/>
    </row>
    <row r="396" spans="54:54" x14ac:dyDescent="0.2">
      <c r="BB396" s="53"/>
    </row>
    <row r="484" spans="27:27" x14ac:dyDescent="0.2">
      <c r="AA484" s="54">
        <f>8/(365*3+31+28+31+9)</f>
        <v>6.7001675041876048E-3</v>
      </c>
    </row>
    <row r="485" spans="27:27" x14ac:dyDescent="0.2">
      <c r="AA485" s="54">
        <f>4/(365-(31+28+31+9)+365/2)</f>
        <v>8.918617614269788E-3</v>
      </c>
    </row>
  </sheetData>
  <autoFilter ref="A2:DH364" xr:uid="{00000000-0009-0000-0000-00000F000000}">
    <sortState xmlns:xlrd2="http://schemas.microsoft.com/office/spreadsheetml/2017/richdata2" ref="A3:DH377">
      <sortCondition ref="Z2:Z364"/>
    </sortState>
  </autoFilter>
  <pageMargins left="0.7" right="0.7" top="0.75" bottom="0.75" header="0.3" footer="0.3"/>
  <pageSetup paperSize="300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Contenciosas</vt:lpstr>
      <vt:lpstr>Contenciosas!Área_de_impresión</vt:lpstr>
      <vt:lpstr>Contenciosas!Títulos_a_imprimir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Velasco</dc:creator>
  <cp:lastModifiedBy>Nicolas Velasco</cp:lastModifiedBy>
  <dcterms:created xsi:type="dcterms:W3CDTF">2019-07-05T18:29:25Z</dcterms:created>
  <dcterms:modified xsi:type="dcterms:W3CDTF">2019-07-05T18:29:58Z</dcterms:modified>
</cp:coreProperties>
</file>